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0" yWindow="0" windowWidth="15600" windowHeight="11760"/>
  </bookViews>
  <sheets>
    <sheet name="Example 1" sheetId="1" r:id="rId1"/>
    <sheet name="Example 2" sheetId="2" r:id="rId2"/>
  </sheets>
  <definedNames>
    <definedName name="Ex" localSheetId="1">'Example 2'!$H$12</definedName>
    <definedName name="Ex">'Example 1'!$H$16</definedName>
    <definedName name="lambda" localSheetId="1">'Example 2'!$H$13</definedName>
    <definedName name="lambda">'Example 1'!$H$17</definedName>
  </definedNam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7" i="2"/>
  <c r="E23"/>
  <c r="E19"/>
  <c r="D24"/>
  <c r="J21" i="1"/>
  <c r="J22"/>
  <c r="J23"/>
  <c r="J20"/>
  <c r="F16" i="2"/>
  <c r="J16"/>
  <c r="E31"/>
  <c r="F18"/>
  <c r="J18"/>
  <c r="E33"/>
  <c r="F19"/>
  <c r="J19"/>
  <c r="E34"/>
  <c r="F17"/>
  <c r="J17"/>
  <c r="E32"/>
  <c r="P31"/>
  <c r="F24"/>
  <c r="J24"/>
  <c r="E39"/>
  <c r="F20"/>
  <c r="J20"/>
  <c r="E35"/>
  <c r="Q31"/>
  <c r="W31"/>
  <c r="Q17"/>
  <c r="S18"/>
  <c r="L31"/>
  <c r="R31"/>
  <c r="R17"/>
  <c r="T18"/>
  <c r="M31"/>
  <c r="T31"/>
  <c r="O31"/>
  <c r="U31"/>
  <c r="N31"/>
  <c r="S31"/>
  <c r="V31"/>
  <c r="X31"/>
  <c r="F25"/>
  <c r="J25"/>
  <c r="F21"/>
  <c r="J21"/>
  <c r="R18"/>
  <c r="T19"/>
  <c r="F26"/>
  <c r="J26"/>
  <c r="F22"/>
  <c r="J22"/>
  <c r="R19"/>
  <c r="T20"/>
  <c r="O34"/>
  <c r="U34"/>
  <c r="F23"/>
  <c r="J23"/>
  <c r="Q18"/>
  <c r="S19"/>
  <c r="F27"/>
  <c r="J27"/>
  <c r="Q19"/>
  <c r="S20"/>
  <c r="O33"/>
  <c r="O35"/>
  <c r="O36"/>
  <c r="O37"/>
  <c r="O38"/>
  <c r="O39"/>
  <c r="O40"/>
  <c r="O41"/>
  <c r="O42"/>
  <c r="N39"/>
  <c r="N40"/>
  <c r="N41"/>
  <c r="N42"/>
  <c r="U38"/>
  <c r="U42"/>
  <c r="X23" i="1"/>
  <c r="U28"/>
  <c r="U30"/>
  <c r="S39" i="2"/>
  <c r="S40"/>
  <c r="S41"/>
  <c r="S42"/>
  <c r="O32"/>
  <c r="N38"/>
  <c r="N37"/>
  <c r="N36"/>
  <c r="N35"/>
  <c r="N34"/>
  <c r="N33"/>
  <c r="N32"/>
  <c r="L34"/>
  <c r="M34"/>
  <c r="L35"/>
  <c r="M35"/>
  <c r="L36"/>
  <c r="M36"/>
  <c r="L37"/>
  <c r="M37"/>
  <c r="L38"/>
  <c r="M38"/>
  <c r="L39"/>
  <c r="M39"/>
  <c r="L40"/>
  <c r="M40"/>
  <c r="L41"/>
  <c r="M41"/>
  <c r="L42"/>
  <c r="M42"/>
  <c r="M33"/>
  <c r="L33"/>
  <c r="M32"/>
  <c r="L32"/>
  <c r="R20"/>
  <c r="K20" i="1"/>
  <c r="M20" s="1"/>
  <c r="K22"/>
  <c r="N22" s="1"/>
  <c r="K21"/>
  <c r="K23"/>
  <c r="W23"/>
  <c r="M27"/>
  <c r="O27"/>
  <c r="L27"/>
  <c r="N27"/>
  <c r="M29"/>
  <c r="O29"/>
  <c r="L29"/>
  <c r="S29"/>
  <c r="M28"/>
  <c r="L28"/>
  <c r="N28"/>
  <c r="M30"/>
  <c r="L30"/>
  <c r="S30"/>
  <c r="L20"/>
  <c r="E37" i="2"/>
  <c r="E41"/>
  <c r="E36"/>
  <c r="E40"/>
  <c r="E38"/>
  <c r="E42"/>
  <c r="P41"/>
  <c r="Q41"/>
  <c r="W41"/>
  <c r="Q33"/>
  <c r="Q37"/>
  <c r="Q32"/>
  <c r="Q40"/>
  <c r="Q36"/>
  <c r="P42"/>
  <c r="P39"/>
  <c r="P37"/>
  <c r="W37"/>
  <c r="P35"/>
  <c r="C35"/>
  <c r="D36"/>
  <c r="P36"/>
  <c r="P38"/>
  <c r="Q38"/>
  <c r="W38"/>
  <c r="Q42"/>
  <c r="Q34"/>
  <c r="U33"/>
  <c r="U37"/>
  <c r="U41"/>
  <c r="T34"/>
  <c r="T38"/>
  <c r="T42"/>
  <c r="S36"/>
  <c r="S38"/>
  <c r="S35"/>
  <c r="S37"/>
  <c r="R39"/>
  <c r="R41"/>
  <c r="R40"/>
  <c r="R42"/>
  <c r="V42"/>
  <c r="W42"/>
  <c r="X42"/>
  <c r="D35"/>
  <c r="K16"/>
  <c r="K17"/>
  <c r="K18"/>
  <c r="K19"/>
  <c r="K20"/>
  <c r="K21"/>
  <c r="K22"/>
  <c r="K23"/>
  <c r="K24"/>
  <c r="K25"/>
  <c r="K26"/>
  <c r="K27"/>
  <c r="L21" i="1"/>
  <c r="L22" s="1"/>
  <c r="W36" i="2"/>
  <c r="C39"/>
  <c r="P40"/>
  <c r="W40"/>
  <c r="Q39"/>
  <c r="W39"/>
  <c r="D37"/>
  <c r="D38"/>
  <c r="U32"/>
  <c r="U36"/>
  <c r="U40"/>
  <c r="T33"/>
  <c r="T37"/>
  <c r="T41"/>
  <c r="V41"/>
  <c r="X41"/>
  <c r="S32"/>
  <c r="S34"/>
  <c r="S33"/>
  <c r="R35"/>
  <c r="R37"/>
  <c r="V37"/>
  <c r="X37"/>
  <c r="R36"/>
  <c r="R38"/>
  <c r="V38"/>
  <c r="X38"/>
  <c r="P34"/>
  <c r="W34"/>
  <c r="P33"/>
  <c r="W33"/>
  <c r="C31"/>
  <c r="D31"/>
  <c r="P32"/>
  <c r="W32"/>
  <c r="Q35"/>
  <c r="W35"/>
  <c r="D40"/>
  <c r="D42"/>
  <c r="D41"/>
  <c r="D39"/>
  <c r="D32"/>
  <c r="U35"/>
  <c r="U39"/>
  <c r="T32"/>
  <c r="T36"/>
  <c r="V36"/>
  <c r="X36"/>
  <c r="T40"/>
  <c r="V40"/>
  <c r="X40"/>
  <c r="R33"/>
  <c r="V33"/>
  <c r="X33"/>
  <c r="R32"/>
  <c r="V32"/>
  <c r="X32"/>
  <c r="R34"/>
  <c r="V34"/>
  <c r="X34"/>
  <c r="D33"/>
  <c r="D34"/>
  <c r="T35"/>
  <c r="V35"/>
  <c r="X35"/>
  <c r="T39"/>
  <c r="V39"/>
  <c r="X39"/>
  <c r="F44"/>
  <c r="M21" i="1" l="1"/>
  <c r="M22" s="1"/>
  <c r="N23"/>
  <c r="U22" s="1"/>
  <c r="W22" s="1"/>
  <c r="N20"/>
  <c r="V21" s="1"/>
  <c r="N21"/>
  <c r="E28" s="1"/>
  <c r="M23"/>
  <c r="E29"/>
  <c r="L23"/>
  <c r="E30" l="1"/>
  <c r="O20"/>
  <c r="O21" s="1"/>
  <c r="O22" s="1"/>
  <c r="O23" s="1"/>
  <c r="U21"/>
  <c r="V22"/>
  <c r="X22" s="1"/>
  <c r="X21" s="1"/>
  <c r="E27"/>
  <c r="Q27" s="1"/>
  <c r="Q30"/>
  <c r="Q28"/>
  <c r="S28"/>
  <c r="W21"/>
  <c r="S27"/>
  <c r="R30"/>
  <c r="R29"/>
  <c r="C29"/>
  <c r="D29" s="1"/>
  <c r="P29"/>
  <c r="P30"/>
  <c r="T30"/>
  <c r="W30" l="1"/>
  <c r="C27"/>
  <c r="D27" s="1"/>
  <c r="P27"/>
  <c r="W27" s="1"/>
  <c r="V30"/>
  <c r="P28"/>
  <c r="W28" s="1"/>
  <c r="T28"/>
  <c r="U27"/>
  <c r="Q29"/>
  <c r="W29" s="1"/>
  <c r="U29"/>
  <c r="D30"/>
  <c r="T27"/>
  <c r="T29"/>
  <c r="R27"/>
  <c r="R28"/>
  <c r="V28" l="1"/>
  <c r="X28" s="1"/>
  <c r="D28"/>
  <c r="V27"/>
  <c r="X27" s="1"/>
  <c r="X30"/>
  <c r="V29"/>
  <c r="X29" s="1"/>
  <c r="F32" l="1"/>
  <c r="D36" s="1"/>
</calcChain>
</file>

<file path=xl/comments1.xml><?xml version="1.0" encoding="utf-8"?>
<comments xmlns="http://schemas.openxmlformats.org/spreadsheetml/2006/main">
  <authors>
    <author>J. Eric Bickel</author>
  </authors>
  <commentList>
    <comment ref="H16" authorId="0">
      <text>
        <r>
          <rPr>
            <b/>
            <sz val="9"/>
            <color indexed="81"/>
            <rFont val="Tahoma"/>
            <family val="2"/>
          </rPr>
          <t>J. Eric Bickel:</t>
        </r>
        <r>
          <rPr>
            <sz val="9"/>
            <color indexed="81"/>
            <rFont val="Tahoma"/>
            <family val="2"/>
          </rPr>
          <t xml:space="preserve">
Change this to select either the example from Fig. 1 (1) or uniform marginals (2).</t>
        </r>
      </text>
    </comment>
    <comment ref="H17" authorId="0">
      <text>
        <r>
          <rPr>
            <b/>
            <sz val="9"/>
            <color indexed="81"/>
            <rFont val="Tahoma"/>
            <family val="2"/>
          </rPr>
          <t>J. Eric Bickel:</t>
        </r>
        <r>
          <rPr>
            <sz val="9"/>
            <color indexed="81"/>
            <rFont val="Tahoma"/>
            <family val="2"/>
          </rPr>
          <t xml:space="preserve">
Vary this from 0 to 1 to generate convex combinations of the two extreme points. This line is the truth set.
For the Fig. 1 example, a value of 0.6 will generate independence.
For the uniform marginals, a value of 0.5 will generate independence.</t>
        </r>
      </text>
    </comment>
    <comment ref="J18" authorId="0">
      <text>
        <r>
          <rPr>
            <b/>
            <sz val="9"/>
            <color indexed="81"/>
            <rFont val="Tahoma"/>
            <family val="2"/>
          </rPr>
          <t>J. Eric Bickel:</t>
        </r>
        <r>
          <rPr>
            <sz val="9"/>
            <color indexed="81"/>
            <rFont val="Tahoma"/>
            <family val="2"/>
          </rPr>
          <t xml:space="preserve">
These are the two extreme points in Figure 1 once the marginal on V1 is added.</t>
        </r>
      </text>
    </comment>
    <comment ref="I26" authorId="0">
      <text>
        <r>
          <rPr>
            <b/>
            <sz val="9"/>
            <color indexed="81"/>
            <rFont val="Tahoma"/>
            <family val="2"/>
          </rPr>
          <t>J. Eric Bickel:</t>
        </r>
        <r>
          <rPr>
            <sz val="9"/>
            <color indexed="81"/>
            <rFont val="Tahoma"/>
            <family val="2"/>
          </rPr>
          <t xml:space="preserve">
Note: In this case the realization is equal to the index, but this need not be the case.</t>
        </r>
      </text>
    </comment>
  </commentList>
</comments>
</file>

<file path=xl/comments2.xml><?xml version="1.0" encoding="utf-8"?>
<comments xmlns="http://schemas.openxmlformats.org/spreadsheetml/2006/main">
  <authors>
    <author>J. Eric Bickel</author>
  </authors>
  <commentList>
    <comment ref="I30" authorId="0">
      <text>
        <r>
          <rPr>
            <b/>
            <sz val="9"/>
            <color indexed="81"/>
            <rFont val="Tahoma"/>
            <family val="2"/>
          </rPr>
          <t>J. Eric Bickel:</t>
        </r>
        <r>
          <rPr>
            <sz val="9"/>
            <color indexed="81"/>
            <rFont val="Tahoma"/>
            <family val="2"/>
          </rPr>
          <t xml:space="preserve">
Note: In this case the realization is equal to the index, but this need not be the case.</t>
        </r>
      </text>
    </comment>
  </commentList>
</comments>
</file>

<file path=xl/sharedStrings.xml><?xml version="1.0" encoding="utf-8"?>
<sst xmlns="http://schemas.openxmlformats.org/spreadsheetml/2006/main" count="188" uniqueCount="113">
  <si>
    <t>Lambda</t>
  </si>
  <si>
    <t>P1</t>
  </si>
  <si>
    <t>P2</t>
  </si>
  <si>
    <t>P3</t>
  </si>
  <si>
    <t>P4</t>
  </si>
  <si>
    <t>Rank Correlation</t>
  </si>
  <si>
    <t>gamma</t>
  </si>
  <si>
    <t>pdf</t>
  </si>
  <si>
    <t>cdf</t>
  </si>
  <si>
    <t>Convex Combo</t>
  </si>
  <si>
    <r>
      <t>ω</t>
    </r>
    <r>
      <rPr>
        <vertAlign val="subscript"/>
        <sz val="14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</si>
  <si>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1+</t>
    </r>
    <r>
      <rPr>
        <vertAlign val="subscript"/>
        <sz val="11.6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</si>
  <si>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1-</t>
    </r>
    <r>
      <rPr>
        <vertAlign val="subscript"/>
        <sz val="11.6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</si>
  <si>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2+</t>
    </r>
    <r>
      <rPr>
        <vertAlign val="subscript"/>
        <sz val="11.6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</si>
  <si>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2-</t>
    </r>
    <r>
      <rPr>
        <vertAlign val="subscript"/>
        <sz val="11.6"/>
        <color theme="1"/>
        <rFont val="Calibri"/>
        <family val="2"/>
      </rPr>
      <t>k</t>
    </r>
  </si>
  <si>
    <r>
      <t>q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ω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(V1)</t>
    </r>
  </si>
  <si>
    <t>k</t>
  </si>
  <si>
    <t>(2,2)</t>
  </si>
  <si>
    <t>(2,1)</t>
  </si>
  <si>
    <t>(1,2)</t>
  </si>
  <si>
    <t>(1,1)</t>
  </si>
  <si>
    <r>
      <t>q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ω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(V2)</t>
    </r>
  </si>
  <si>
    <t>-</t>
  </si>
  <si>
    <t>pdf(E1)</t>
  </si>
  <si>
    <t>pdf(E2)</t>
  </si>
  <si>
    <t>cdf(E1)</t>
  </si>
  <si>
    <t>cdf(E2)</t>
  </si>
  <si>
    <t>Marginal Distributions</t>
  </si>
  <si>
    <t>Realizations</t>
  </si>
  <si>
    <t>Marg Probs</t>
  </si>
  <si>
    <t>Cumulative Probs for Gamma</t>
  </si>
  <si>
    <r>
      <t>γ</t>
    </r>
    <r>
      <rPr>
        <vertAlign val="subscript"/>
        <sz val="14"/>
        <color theme="1"/>
        <rFont val="Calibri"/>
        <family val="2"/>
      </rPr>
      <t>ωk</t>
    </r>
  </si>
  <si>
    <r>
      <t>V</t>
    </r>
    <r>
      <rPr>
        <vertAlign val="subscript"/>
        <sz val="14"/>
        <color theme="1"/>
        <rFont val="Calibri"/>
        <family val="2"/>
        <scheme val="minor"/>
      </rPr>
      <t>1</t>
    </r>
  </si>
  <si>
    <r>
      <t>V</t>
    </r>
    <r>
      <rPr>
        <vertAlign val="subscript"/>
        <sz val="14"/>
        <color theme="1"/>
        <rFont val="Calibri"/>
        <family val="2"/>
        <scheme val="minor"/>
      </rPr>
      <t>2</t>
    </r>
  </si>
  <si>
    <r>
      <t>(V</t>
    </r>
    <r>
      <rPr>
        <vertAlign val="subscript"/>
        <sz val="14"/>
        <color theme="1"/>
        <rFont val="Calibri"/>
        <family val="2"/>
        <scheme val="minor"/>
      </rPr>
      <t>1</t>
    </r>
    <r>
      <rPr>
        <sz val="14"/>
        <color theme="1"/>
        <rFont val="Calibri"/>
        <family val="2"/>
        <scheme val="minor"/>
      </rPr>
      <t>,V</t>
    </r>
    <r>
      <rPr>
        <vertAlign val="sub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)</t>
    </r>
  </si>
  <si>
    <t>Indices</t>
  </si>
  <si>
    <r>
      <t>r</t>
    </r>
    <r>
      <rPr>
        <vertAlign val="subscript"/>
        <sz val="14"/>
        <color theme="1"/>
        <rFont val="Calibri"/>
        <family val="2"/>
        <scheme val="minor"/>
      </rPr>
      <t>1</t>
    </r>
  </si>
  <si>
    <r>
      <t>r</t>
    </r>
    <r>
      <rPr>
        <vertAlign val="subscript"/>
        <sz val="14"/>
        <color theme="1"/>
        <rFont val="Calibri"/>
        <family val="2"/>
        <scheme val="minor"/>
      </rPr>
      <t>2</t>
    </r>
  </si>
  <si>
    <r>
      <t>ω</t>
    </r>
    <r>
      <rPr>
        <vertAlign val="subscript"/>
        <sz val="14"/>
        <color theme="1"/>
        <rFont val="Calibri"/>
        <family val="2"/>
      </rPr>
      <t>r1</t>
    </r>
    <r>
      <rPr>
        <vertAlign val="superscript"/>
        <sz val="14"/>
        <color theme="1"/>
        <rFont val="Calibri"/>
        <family val="2"/>
      </rPr>
      <t>1</t>
    </r>
  </si>
  <si>
    <r>
      <t>ω</t>
    </r>
    <r>
      <rPr>
        <vertAlign val="subscript"/>
        <sz val="14"/>
        <color theme="1"/>
        <rFont val="Calibri"/>
        <family val="2"/>
      </rPr>
      <t>r2</t>
    </r>
    <r>
      <rPr>
        <vertAlign val="superscript"/>
        <sz val="14"/>
        <color theme="1"/>
        <rFont val="Calibri"/>
        <family val="2"/>
      </rPr>
      <t>2</t>
    </r>
  </si>
  <si>
    <r>
      <t>ω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</t>
    </r>
    <r>
      <rPr>
        <vertAlign val="subscript"/>
        <sz val="11.6"/>
        <color theme="1"/>
        <rFont val="Calibri"/>
        <family val="2"/>
      </rPr>
      <t>1</t>
    </r>
    <r>
      <rPr>
        <sz val="11.6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</si>
  <si>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</t>
    </r>
    <r>
      <rPr>
        <vertAlign val="subscript"/>
        <sz val="11.6"/>
        <color theme="1"/>
        <rFont val="Calibri"/>
        <family val="2"/>
      </rPr>
      <t>2</t>
    </r>
    <r>
      <rPr>
        <sz val="11.6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</si>
  <si>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-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</t>
    </r>
    <r>
      <rPr>
        <vertAlign val="subscript"/>
        <sz val="11.6"/>
        <color theme="1"/>
        <rFont val="Calibri"/>
        <family val="2"/>
      </rPr>
      <t>1</t>
    </r>
    <r>
      <rPr>
        <sz val="11.6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</si>
  <si>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-</t>
    </r>
    <r>
      <rPr>
        <vertAlign val="subscript"/>
        <sz val="11.6"/>
        <color theme="1"/>
        <rFont val="Calibri"/>
        <family val="2"/>
      </rPr>
      <t>k</t>
    </r>
    <r>
      <rPr>
        <sz val="11.6"/>
        <color theme="1"/>
        <rFont val="Calibri"/>
        <family val="2"/>
      </rPr>
      <t>(V</t>
    </r>
    <r>
      <rPr>
        <vertAlign val="subscript"/>
        <sz val="11.6"/>
        <color theme="1"/>
        <rFont val="Calibri"/>
        <family val="2"/>
      </rPr>
      <t>2</t>
    </r>
    <r>
      <rPr>
        <sz val="11.6"/>
        <color theme="1"/>
        <rFont val="Calibri"/>
        <family val="2"/>
      </rPr>
      <t>)</t>
    </r>
  </si>
  <si>
    <r>
      <t>q</t>
    </r>
    <r>
      <rPr>
        <vertAlign val="superscript"/>
        <sz val="14"/>
        <color theme="1"/>
        <rFont val="Calibri"/>
        <family val="2"/>
      </rPr>
      <t>1</t>
    </r>
    <r>
      <rPr>
        <vertAlign val="subscript"/>
        <sz val="14"/>
        <color theme="1"/>
        <rFont val="Calibri"/>
        <family val="2"/>
      </rPr>
      <t>ω_r1</t>
    </r>
  </si>
  <si>
    <r>
      <t>q</t>
    </r>
    <r>
      <rPr>
        <vertAlign val="superscript"/>
        <sz val="14"/>
        <color theme="1"/>
        <rFont val="Calibri"/>
        <family val="2"/>
      </rPr>
      <t>2</t>
    </r>
    <r>
      <rPr>
        <vertAlign val="subscript"/>
        <sz val="14"/>
        <color theme="1"/>
        <rFont val="Calibri"/>
        <family val="2"/>
      </rPr>
      <t>ω_r2</t>
    </r>
  </si>
  <si>
    <r>
      <t>cdf(V</t>
    </r>
    <r>
      <rPr>
        <vertAlign val="subscript"/>
        <sz val="14"/>
        <color theme="1"/>
        <rFont val="Calibri"/>
        <family val="2"/>
        <scheme val="minor"/>
      </rPr>
      <t>1</t>
    </r>
    <r>
      <rPr>
        <sz val="14"/>
        <color theme="1"/>
        <rFont val="Calibri"/>
        <family val="2"/>
        <scheme val="minor"/>
      </rPr>
      <t>)</t>
    </r>
  </si>
  <si>
    <r>
      <t>cdf(V</t>
    </r>
    <r>
      <rPr>
        <vertAlign val="subscript"/>
        <sz val="14"/>
        <color theme="1"/>
        <rFont val="Calibri"/>
        <family val="2"/>
        <scheme val="minor"/>
      </rPr>
      <t>2</t>
    </r>
    <r>
      <rPr>
        <sz val="14"/>
        <color theme="1"/>
        <rFont val="Calibri"/>
        <family val="2"/>
        <scheme val="minor"/>
      </rPr>
      <t>)</t>
    </r>
  </si>
  <si>
    <t>Marg pdf</t>
  </si>
  <si>
    <t>Marg cdf</t>
  </si>
  <si>
    <t>Rank Correlation Along Truth Set</t>
  </si>
  <si>
    <t>Fig. 1 Example</t>
  </si>
  <si>
    <t>Uniform Margins</t>
  </si>
  <si>
    <t>Example (1=Fig 1., 2 = Uniform Marginals):</t>
  </si>
  <si>
    <t>Lambda (convex combo of extreme points)</t>
  </si>
  <si>
    <t>A Simulation-Based Approach to Decision Making with Partial Information</t>
  </si>
  <si>
    <t>Luis V. Montiel and J. Eric Bickel</t>
  </si>
  <si>
    <t>Notation and Rank Correlation Example</t>
  </si>
  <si>
    <t>Notes</t>
  </si>
  <si>
    <t>4. This spreadsheet is setup so that you can choose either the example in Fig. 1 (page 7) or uniform marginals. Other cases can be investigated by changing the extreme points given below.</t>
  </si>
  <si>
    <t>5. The tables illustrate the notation used in the paper.</t>
  </si>
  <si>
    <t>7. Choosing the Uniform Marginal examples shows that the rank correlation range is [-0.75,0.75], as proved by Mackenzie (1994).</t>
  </si>
  <si>
    <t>8. Choosing the Fig. 1 Example shows that the correlation range is [-.36,0.54]</t>
  </si>
  <si>
    <t>Calculations</t>
  </si>
  <si>
    <t>1. This spreadsheet illustrates our notation and calculates the range of rank correlations along a 1-dimensional truth set (i.e., a line).</t>
  </si>
  <si>
    <t>6. Rank correlation is calculated using Equation 4. If the you choose the Fig. 1 example then the gamma parameters will match those given in Equation 5.</t>
  </si>
  <si>
    <t>Vertices</t>
  </si>
  <si>
    <r>
      <t xml:space="preserve">2. Inputs are in </t>
    </r>
    <r>
      <rPr>
        <b/>
        <sz val="14"/>
        <color theme="4"/>
        <rFont val="Calibri"/>
        <family val="2"/>
        <scheme val="minor"/>
      </rPr>
      <t>bold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4"/>
        <rFont val="Calibri"/>
        <family val="2"/>
        <scheme val="minor"/>
      </rPr>
      <t>blue</t>
    </r>
    <r>
      <rPr>
        <sz val="14"/>
        <color theme="1"/>
        <rFont val="Calibri"/>
        <family val="2"/>
        <scheme val="minor"/>
      </rPr>
      <t xml:space="preserve"> and calculations are in plain black font.</t>
    </r>
  </si>
  <si>
    <t>3. You must specify the two end points of the line and a parameter, lambda, that determines the convex combination.</t>
  </si>
  <si>
    <t>Probability Tree</t>
  </si>
  <si>
    <t>P5</t>
  </si>
  <si>
    <t>P6</t>
  </si>
  <si>
    <t>P7</t>
  </si>
  <si>
    <t>P8</t>
  </si>
  <si>
    <t>P9</t>
  </si>
  <si>
    <t>P10</t>
  </si>
  <si>
    <t>P11</t>
  </si>
  <si>
    <t>P12</t>
  </si>
  <si>
    <t>(3,4)</t>
  </si>
  <si>
    <t>(3,3)</t>
  </si>
  <si>
    <t>(3,2)</t>
  </si>
  <si>
    <t>(3,1)</t>
  </si>
  <si>
    <t>(2,4)</t>
  </si>
  <si>
    <t>(2,3)</t>
  </si>
  <si>
    <t>(1,4)</t>
  </si>
  <si>
    <t>(1,3)</t>
  </si>
  <si>
    <t>V1</t>
  </si>
  <si>
    <t>V2</t>
  </si>
  <si>
    <t>Joint</t>
  </si>
  <si>
    <t>q+ωk(V1)*</t>
  </si>
  <si>
    <t>q+ωk(V2)</t>
  </si>
  <si>
    <r>
      <t xml:space="preserve">2. You can change the probabilities </t>
    </r>
    <r>
      <rPr>
        <b/>
        <sz val="14"/>
        <color theme="4"/>
        <rFont val="Calibri"/>
        <family val="2"/>
        <scheme val="minor"/>
      </rPr>
      <t>bold</t>
    </r>
    <r>
      <rPr>
        <sz val="14"/>
        <color theme="1"/>
        <rFont val="Calibri"/>
        <family val="2"/>
        <scheme val="minor"/>
      </rPr>
      <t xml:space="preserve"> </t>
    </r>
    <r>
      <rPr>
        <b/>
        <sz val="14"/>
        <color theme="4"/>
        <rFont val="Calibri"/>
        <family val="2"/>
        <scheme val="minor"/>
      </rPr>
      <t>blue.</t>
    </r>
  </si>
  <si>
    <t>3. Make the conditional distributions for V2 differ it you want a case with dependence.</t>
  </si>
  <si>
    <t>4. You can see from cell F44 that the correlation is linear in the joint probabilities.</t>
  </si>
  <si>
    <r>
      <t>r</t>
    </r>
    <r>
      <rPr>
        <vertAlign val="subscript"/>
        <sz val="14"/>
        <color theme="1"/>
        <rFont val="Calibri"/>
        <family val="2"/>
      </rPr>
      <t>1</t>
    </r>
  </si>
  <si>
    <r>
      <t>r</t>
    </r>
    <r>
      <rPr>
        <vertAlign val="subscript"/>
        <sz val="14"/>
        <color theme="1"/>
        <rFont val="Calibri"/>
        <family val="2"/>
      </rPr>
      <t>2</t>
    </r>
  </si>
  <si>
    <r>
      <t>cdf(V</t>
    </r>
    <r>
      <rPr>
        <vertAlign val="subscript"/>
        <sz val="14"/>
        <color theme="1"/>
        <rFont val="Calibri"/>
        <family val="2"/>
      </rPr>
      <t>1</t>
    </r>
    <r>
      <rPr>
        <sz val="14"/>
        <color theme="1"/>
        <rFont val="Calibri"/>
        <family val="2"/>
      </rPr>
      <t>)</t>
    </r>
  </si>
  <si>
    <r>
      <t>cdf(V</t>
    </r>
    <r>
      <rPr>
        <vertAlign val="subscript"/>
        <sz val="14"/>
        <color theme="1"/>
        <rFont val="Calibri"/>
        <family val="2"/>
      </rPr>
      <t>2</t>
    </r>
    <r>
      <rPr>
        <sz val="14"/>
        <color theme="1"/>
        <rFont val="Calibri"/>
        <family val="2"/>
      </rPr>
      <t>)</t>
    </r>
  </si>
  <si>
    <r>
      <t>V</t>
    </r>
    <r>
      <rPr>
        <vertAlign val="subscript"/>
        <sz val="14"/>
        <color theme="1"/>
        <rFont val="Calibri"/>
        <family val="2"/>
      </rPr>
      <t>1</t>
    </r>
  </si>
  <si>
    <r>
      <t>V</t>
    </r>
    <r>
      <rPr>
        <vertAlign val="subscript"/>
        <sz val="14"/>
        <color theme="1"/>
        <rFont val="Calibri"/>
        <family val="2"/>
      </rPr>
      <t>2</t>
    </r>
  </si>
  <si>
    <r>
      <t>(V</t>
    </r>
    <r>
      <rPr>
        <vertAlign val="subscript"/>
        <sz val="14"/>
        <color theme="1"/>
        <rFont val="Calibri"/>
        <family val="2"/>
      </rPr>
      <t>1</t>
    </r>
    <r>
      <rPr>
        <sz val="14"/>
        <color theme="1"/>
        <rFont val="Calibri"/>
        <family val="2"/>
      </rPr>
      <t>,V</t>
    </r>
    <r>
      <rPr>
        <vertAlign val="subscript"/>
        <sz val="14"/>
        <color theme="1"/>
        <rFont val="Calibri"/>
        <family val="2"/>
      </rPr>
      <t>2</t>
    </r>
    <r>
      <rPr>
        <sz val="14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</si>
  <si>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k</t>
    </r>
    <r>
      <rPr>
        <sz val="14"/>
        <color theme="1"/>
        <rFont val="Calibri"/>
        <family val="2"/>
      </rPr>
      <t>(V</t>
    </r>
    <r>
      <rPr>
        <vertAlign val="subscript"/>
        <sz val="14"/>
        <color theme="1"/>
        <rFont val="Calibri"/>
        <family val="2"/>
      </rPr>
      <t>1</t>
    </r>
    <r>
      <rPr>
        <sz val="14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</si>
  <si>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k</t>
    </r>
    <r>
      <rPr>
        <sz val="14"/>
        <color theme="1"/>
        <rFont val="Calibri"/>
        <family val="2"/>
      </rPr>
      <t>(V</t>
    </r>
    <r>
      <rPr>
        <vertAlign val="subscript"/>
        <sz val="14"/>
        <color theme="1"/>
        <rFont val="Calibri"/>
        <family val="2"/>
      </rPr>
      <t>2</t>
    </r>
    <r>
      <rPr>
        <sz val="14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</si>
  <si>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-</t>
    </r>
    <r>
      <rPr>
        <vertAlign val="subscript"/>
        <sz val="14"/>
        <color theme="1"/>
        <rFont val="Calibri"/>
        <family val="2"/>
      </rPr>
      <t>k</t>
    </r>
    <r>
      <rPr>
        <sz val="14"/>
        <color theme="1"/>
        <rFont val="Calibri"/>
        <family val="2"/>
      </rPr>
      <t>(V</t>
    </r>
    <r>
      <rPr>
        <vertAlign val="subscript"/>
        <sz val="14"/>
        <color theme="1"/>
        <rFont val="Calibri"/>
        <family val="2"/>
      </rPr>
      <t>1</t>
    </r>
    <r>
      <rPr>
        <sz val="14"/>
        <color theme="1"/>
        <rFont val="Calibri"/>
        <family val="2"/>
      </rPr>
      <t>)</t>
    </r>
  </si>
  <si>
    <r>
      <t>ω</t>
    </r>
    <r>
      <rPr>
        <vertAlign val="superscript"/>
        <sz val="14"/>
        <color theme="1"/>
        <rFont val="Calibri"/>
        <family val="2"/>
      </rPr>
      <t>-</t>
    </r>
    <r>
      <rPr>
        <vertAlign val="subscript"/>
        <sz val="14"/>
        <color theme="1"/>
        <rFont val="Calibri"/>
        <family val="2"/>
      </rPr>
      <t>k</t>
    </r>
    <r>
      <rPr>
        <sz val="14"/>
        <color theme="1"/>
        <rFont val="Calibri"/>
        <family val="2"/>
      </rPr>
      <t>(V</t>
    </r>
    <r>
      <rPr>
        <vertAlign val="subscript"/>
        <sz val="14"/>
        <color theme="1"/>
        <rFont val="Calibri"/>
        <family val="2"/>
      </rPr>
      <t>2</t>
    </r>
    <r>
      <rPr>
        <sz val="14"/>
        <color theme="1"/>
        <rFont val="Calibri"/>
        <family val="2"/>
      </rPr>
      <t>)</t>
    </r>
  </si>
  <si>
    <r>
      <t>q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ωk</t>
    </r>
    <r>
      <rPr>
        <sz val="14"/>
        <color theme="1"/>
        <rFont val="Calibri"/>
        <family val="2"/>
      </rPr>
      <t>(V1)</t>
    </r>
  </si>
  <si>
    <r>
      <t>q</t>
    </r>
    <r>
      <rPr>
        <vertAlign val="superscript"/>
        <sz val="14"/>
        <color theme="1"/>
        <rFont val="Calibri"/>
        <family val="2"/>
      </rPr>
      <t>+</t>
    </r>
    <r>
      <rPr>
        <vertAlign val="subscript"/>
        <sz val="14"/>
        <color theme="1"/>
        <rFont val="Calibri"/>
        <family val="2"/>
      </rPr>
      <t>ωk</t>
    </r>
    <r>
      <rPr>
        <sz val="14"/>
        <color theme="1"/>
        <rFont val="Calibri"/>
        <family val="2"/>
      </rPr>
      <t>(V2)</t>
    </r>
  </si>
  <si>
    <r>
      <t>p</t>
    </r>
    <r>
      <rPr>
        <vertAlign val="superscript"/>
        <sz val="14"/>
        <color theme="1"/>
        <rFont val="Calibri"/>
        <family val="2"/>
      </rPr>
      <t>1+</t>
    </r>
    <r>
      <rPr>
        <vertAlign val="subscript"/>
        <sz val="14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</si>
  <si>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1-</t>
    </r>
    <r>
      <rPr>
        <vertAlign val="subscript"/>
        <sz val="14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</si>
  <si>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2+</t>
    </r>
    <r>
      <rPr>
        <vertAlign val="subscript"/>
        <sz val="14"/>
        <color theme="1"/>
        <rFont val="Calibri"/>
        <family val="2"/>
      </rPr>
      <t>k</t>
    </r>
  </si>
  <si>
    <r>
      <t>p</t>
    </r>
    <r>
      <rPr>
        <vertAlign val="superscript"/>
        <sz val="14"/>
        <color theme="1"/>
        <rFont val="Calibri"/>
        <family val="2"/>
      </rPr>
      <t>2-</t>
    </r>
    <r>
      <rPr>
        <vertAlign val="subscript"/>
        <sz val="14"/>
        <color theme="1"/>
        <rFont val="Calibri"/>
        <family val="2"/>
      </rPr>
      <t>k</t>
    </r>
  </si>
  <si>
    <r>
      <t>V</t>
    </r>
    <r>
      <rPr>
        <vertAlign val="subscript"/>
        <sz val="14"/>
        <color theme="1"/>
        <rFont val="Calibri"/>
        <family val="2"/>
      </rPr>
      <t>ωk</t>
    </r>
  </si>
  <si>
    <t>1. This example corresponds to the example in Appendix A.</t>
  </si>
</sst>
</file>

<file path=xl/styles.xml><?xml version="1.0" encoding="utf-8"?>
<styleSheet xmlns="http://schemas.openxmlformats.org/spreadsheetml/2006/main">
  <numFmts count="2">
    <numFmt numFmtId="164" formatCode="0.0000"/>
    <numFmt numFmtId="165" formatCode="0.000"/>
  </numFmts>
  <fonts count="22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70C0"/>
      <name val="Calibri"/>
      <family val="2"/>
      <scheme val="minor"/>
    </font>
    <font>
      <u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4"/>
      <color theme="1"/>
      <name val="Calibri"/>
      <family val="2"/>
    </font>
    <font>
      <sz val="11.6"/>
      <color theme="1"/>
      <name val="Calibri"/>
      <family val="2"/>
    </font>
    <font>
      <vertAlign val="subscript"/>
      <sz val="11.6"/>
      <color theme="1"/>
      <name val="Calibri"/>
      <family val="2"/>
    </font>
    <font>
      <vertAlign val="superscript"/>
      <sz val="14"/>
      <color theme="1"/>
      <name val="Calibri"/>
      <family val="2"/>
    </font>
    <font>
      <vertAlign val="subscript"/>
      <sz val="14"/>
      <color theme="1"/>
      <name val="Calibri"/>
      <family val="2"/>
    </font>
    <font>
      <vertAlign val="subscript"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theme="1"/>
      <name val="Calibri"/>
      <family val="2"/>
    </font>
    <font>
      <b/>
      <sz val="14"/>
      <color rgb="FF0070C0"/>
      <name val="Calibri"/>
      <family val="2"/>
    </font>
    <font>
      <sz val="14"/>
      <name val="Calibri"/>
      <family val="2"/>
    </font>
    <font>
      <u/>
      <sz val="14"/>
      <color theme="1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3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34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2" fontId="1" fillId="0" borderId="0" xfId="0" applyNumberFormat="1" applyFont="1" applyAlignment="1">
      <alignment horizontal="center"/>
    </xf>
    <xf numFmtId="0" fontId="3" fillId="0" borderId="0" xfId="0" applyFont="1"/>
    <xf numFmtId="2" fontId="1" fillId="0" borderId="0" xfId="0" applyNumberFormat="1" applyFont="1"/>
    <xf numFmtId="164" fontId="1" fillId="0" borderId="0" xfId="0" applyNumberFormat="1" applyFont="1"/>
    <xf numFmtId="0" fontId="1" fillId="0" borderId="0" xfId="0" applyFont="1" applyBorder="1" applyAlignment="1">
      <alignment horizontal="center"/>
    </xf>
    <xf numFmtId="0" fontId="1" fillId="0" borderId="0" xfId="0" applyFont="1" applyBorder="1"/>
    <xf numFmtId="0" fontId="1" fillId="0" borderId="12" xfId="0" applyFont="1" applyBorder="1"/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0" fontId="1" fillId="0" borderId="6" xfId="0" applyFont="1" applyBorder="1" applyAlignment="1">
      <alignment horizontal="right"/>
    </xf>
    <xf numFmtId="0" fontId="1" fillId="0" borderId="12" xfId="0" applyFont="1" applyBorder="1" applyAlignment="1">
      <alignment horizontal="right"/>
    </xf>
    <xf numFmtId="0" fontId="1" fillId="0" borderId="8" xfId="0" applyFont="1" applyBorder="1" applyAlignment="1">
      <alignment horizontal="right"/>
    </xf>
    <xf numFmtId="0" fontId="1" fillId="0" borderId="9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11" xfId="0" applyFont="1" applyBorder="1" applyAlignment="1">
      <alignment horizontal="right"/>
    </xf>
    <xf numFmtId="0" fontId="1" fillId="0" borderId="2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6" fillId="0" borderId="0" xfId="0" applyFont="1"/>
    <xf numFmtId="0" fontId="6" fillId="0" borderId="0" xfId="0" applyFont="1" applyAlignment="1">
      <alignment horizontal="center"/>
    </xf>
    <xf numFmtId="0" fontId="1" fillId="0" borderId="12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" fillId="0" borderId="7" xfId="0" applyFont="1" applyBorder="1" applyAlignment="1">
      <alignment horizontal="right"/>
    </xf>
    <xf numFmtId="1" fontId="1" fillId="0" borderId="3" xfId="0" applyNumberFormat="1" applyFont="1" applyBorder="1" applyAlignment="1">
      <alignment horizontal="center"/>
    </xf>
    <xf numFmtId="1" fontId="1" fillId="0" borderId="0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4" fillId="0" borderId="1" xfId="0" applyFont="1" applyBorder="1" applyAlignment="1">
      <alignment horizontal="right"/>
    </xf>
    <xf numFmtId="0" fontId="14" fillId="0" borderId="2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14" fillId="0" borderId="4" xfId="0" applyFont="1" applyBorder="1" applyAlignment="1">
      <alignment horizontal="right"/>
    </xf>
    <xf numFmtId="0" fontId="14" fillId="0" borderId="5" xfId="0" applyFon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5" fillId="0" borderId="0" xfId="0" applyFont="1"/>
    <xf numFmtId="2" fontId="1" fillId="0" borderId="0" xfId="0" applyNumberFormat="1" applyFont="1" applyBorder="1"/>
    <xf numFmtId="0" fontId="1" fillId="0" borderId="0" xfId="0" applyFont="1" applyAlignment="1">
      <alignment horizontal="left"/>
    </xf>
    <xf numFmtId="0" fontId="15" fillId="0" borderId="0" xfId="0" applyFont="1" applyBorder="1"/>
    <xf numFmtId="165" fontId="1" fillId="0" borderId="0" xfId="0" applyNumberFormat="1" applyFont="1"/>
    <xf numFmtId="0" fontId="17" fillId="0" borderId="0" xfId="0" applyFont="1"/>
    <xf numFmtId="0" fontId="6" fillId="0" borderId="0" xfId="0" applyFont="1" applyBorder="1"/>
    <xf numFmtId="0" fontId="6" fillId="0" borderId="12" xfId="0" applyFont="1" applyBorder="1"/>
    <xf numFmtId="0" fontId="18" fillId="0" borderId="0" xfId="0" applyFont="1" applyAlignment="1">
      <alignment horizontal="center"/>
    </xf>
    <xf numFmtId="0" fontId="6" fillId="0" borderId="0" xfId="0" applyFont="1" applyBorder="1" applyAlignment="1"/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2" fontId="18" fillId="0" borderId="1" xfId="0" applyNumberFormat="1" applyFont="1" applyBorder="1" applyAlignment="1">
      <alignment horizontal="center"/>
    </xf>
    <xf numFmtId="2" fontId="18" fillId="0" borderId="11" xfId="0" applyNumberFormat="1" applyFont="1" applyBorder="1" applyAlignment="1">
      <alignment horizontal="center"/>
    </xf>
    <xf numFmtId="2" fontId="19" fillId="0" borderId="2" xfId="0" applyNumberFormat="1" applyFont="1" applyBorder="1" applyAlignment="1">
      <alignment horizontal="center"/>
    </xf>
    <xf numFmtId="0" fontId="18" fillId="0" borderId="0" xfId="0" applyFont="1" applyBorder="1" applyAlignment="1">
      <alignment horizontal="right"/>
    </xf>
    <xf numFmtId="2" fontId="6" fillId="0" borderId="7" xfId="0" applyNumberFormat="1" applyFont="1" applyBorder="1" applyAlignment="1">
      <alignment horizontal="right"/>
    </xf>
    <xf numFmtId="0" fontId="6" fillId="0" borderId="2" xfId="0" applyFont="1" applyBorder="1" applyAlignment="1">
      <alignment horizontal="right"/>
    </xf>
    <xf numFmtId="0" fontId="6" fillId="0" borderId="12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2" fontId="6" fillId="0" borderId="0" xfId="0" applyNumberFormat="1" applyFont="1" applyBorder="1"/>
    <xf numFmtId="2" fontId="18" fillId="0" borderId="3" xfId="0" applyNumberFormat="1" applyFont="1" applyBorder="1" applyAlignment="1">
      <alignment horizontal="center"/>
    </xf>
    <xf numFmtId="2" fontId="18" fillId="0" borderId="0" xfId="0" applyNumberFormat="1" applyFont="1" applyBorder="1" applyAlignment="1">
      <alignment horizontal="center"/>
    </xf>
    <xf numFmtId="2" fontId="19" fillId="0" borderId="4" xfId="0" applyNumberFormat="1" applyFont="1" applyBorder="1" applyAlignment="1">
      <alignment horizontal="center"/>
    </xf>
    <xf numFmtId="2" fontId="6" fillId="0" borderId="8" xfId="0" applyNumberFormat="1" applyFont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6" fillId="0" borderId="11" xfId="0" applyFont="1" applyBorder="1" applyAlignment="1">
      <alignment horizontal="center"/>
    </xf>
    <xf numFmtId="0" fontId="17" fillId="0" borderId="0" xfId="0" applyFont="1" applyBorder="1"/>
    <xf numFmtId="2" fontId="19" fillId="0" borderId="0" xfId="0" applyNumberFormat="1" applyFont="1" applyBorder="1" applyAlignment="1">
      <alignment horizontal="center"/>
    </xf>
    <xf numFmtId="0" fontId="6" fillId="0" borderId="3" xfId="0" quotePrefix="1" applyFont="1" applyBorder="1" applyAlignment="1">
      <alignment horizontal="center"/>
    </xf>
    <xf numFmtId="0" fontId="6" fillId="0" borderId="5" xfId="0" quotePrefix="1" applyFont="1" applyBorder="1" applyAlignment="1">
      <alignment horizontal="center"/>
    </xf>
    <xf numFmtId="0" fontId="6" fillId="0" borderId="12" xfId="0" quotePrefix="1" applyFont="1" applyBorder="1" applyAlignment="1">
      <alignment horizontal="center"/>
    </xf>
    <xf numFmtId="2" fontId="19" fillId="0" borderId="3" xfId="0" applyNumberFormat="1" applyFont="1" applyBorder="1" applyAlignment="1">
      <alignment horizontal="center"/>
    </xf>
    <xf numFmtId="2" fontId="18" fillId="0" borderId="5" xfId="0" applyNumberFormat="1" applyFont="1" applyBorder="1" applyAlignment="1">
      <alignment horizontal="center"/>
    </xf>
    <xf numFmtId="2" fontId="19" fillId="0" borderId="12" xfId="0" applyNumberFormat="1" applyFont="1" applyBorder="1" applyAlignment="1">
      <alignment horizontal="center"/>
    </xf>
    <xf numFmtId="2" fontId="19" fillId="0" borderId="6" xfId="0" applyNumberFormat="1" applyFont="1" applyBorder="1" applyAlignment="1">
      <alignment horizontal="center"/>
    </xf>
    <xf numFmtId="2" fontId="6" fillId="0" borderId="9" xfId="0" applyNumberFormat="1" applyFont="1" applyBorder="1" applyAlignment="1">
      <alignment horizontal="right"/>
    </xf>
    <xf numFmtId="0" fontId="6" fillId="0" borderId="6" xfId="0" applyFont="1" applyBorder="1" applyAlignment="1">
      <alignment horizontal="right"/>
    </xf>
    <xf numFmtId="0" fontId="20" fillId="0" borderId="0" xfId="0" applyFont="1" applyFill="1" applyBorder="1" applyAlignment="1">
      <alignment horizontal="center"/>
    </xf>
    <xf numFmtId="2" fontId="6" fillId="0" borderId="0" xfId="0" applyNumberFormat="1" applyFont="1" applyAlignment="1">
      <alignment horizontal="center"/>
    </xf>
    <xf numFmtId="2" fontId="6" fillId="0" borderId="3" xfId="0" applyNumberFormat="1" applyFont="1" applyBorder="1" applyAlignment="1">
      <alignment horizontal="center"/>
    </xf>
    <xf numFmtId="2" fontId="6" fillId="0" borderId="0" xfId="0" applyNumberFormat="1" applyFont="1" applyBorder="1" applyAlignment="1">
      <alignment horizontal="center"/>
    </xf>
    <xf numFmtId="165" fontId="6" fillId="0" borderId="3" xfId="0" applyNumberFormat="1" applyFont="1" applyBorder="1" applyAlignment="1">
      <alignment horizontal="center"/>
    </xf>
    <xf numFmtId="164" fontId="6" fillId="0" borderId="0" xfId="0" applyNumberFormat="1" applyFont="1"/>
    <xf numFmtId="2" fontId="6" fillId="0" borderId="0" xfId="0" applyNumberFormat="1" applyFont="1"/>
    <xf numFmtId="0" fontId="6" fillId="0" borderId="0" xfId="0" applyFont="1" applyAlignment="1">
      <alignment horizontal="left"/>
    </xf>
    <xf numFmtId="0" fontId="20" fillId="0" borderId="0" xfId="0" applyFont="1"/>
    <xf numFmtId="165" fontId="6" fillId="0" borderId="0" xfId="0" applyNumberFormat="1" applyFont="1"/>
    <xf numFmtId="0" fontId="21" fillId="0" borderId="0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12" xfId="0" applyFont="1" applyFill="1" applyBorder="1" applyAlignment="1">
      <alignment horizontal="center"/>
    </xf>
    <xf numFmtId="0" fontId="6" fillId="2" borderId="0" xfId="0" applyFont="1" applyFill="1" applyBorder="1"/>
    <xf numFmtId="0" fontId="6" fillId="2" borderId="13" xfId="0" applyFont="1" applyFill="1" applyBorder="1"/>
    <xf numFmtId="0" fontId="6" fillId="2" borderId="15" xfId="0" applyFont="1" applyFill="1" applyBorder="1"/>
    <xf numFmtId="2" fontId="6" fillId="2" borderId="14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3" xfId="0" applyFont="1" applyFill="1" applyBorder="1"/>
    <xf numFmtId="0" fontId="1" fillId="2" borderId="15" xfId="0" applyFont="1" applyFill="1" applyBorder="1"/>
    <xf numFmtId="2" fontId="1" fillId="2" borderId="14" xfId="0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</cellXfs>
  <cellStyles count="33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0"/>
          <c:order val="0"/>
          <c:spPr>
            <a:ln w="19050"/>
          </c:spPr>
          <c:marker>
            <c:symbol val="circle"/>
            <c:size val="5"/>
          </c:marker>
          <c:xVal>
            <c:numRef>
              <c:f>'Example 1'!$C$37:$C$47</c:f>
              <c:numCache>
                <c:formatCode>General</c:formatCode>
                <c:ptCount val="11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0.3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0.8</c:v>
                </c:pt>
                <c:pt idx="9">
                  <c:v>0.9</c:v>
                </c:pt>
                <c:pt idx="10">
                  <c:v>1</c:v>
                </c:pt>
              </c:numCache>
            </c:numRef>
          </c:xVal>
          <c:yVal>
            <c:numRef>
              <c:f>'Example 1'!$D$37:$D$47</c:f>
              <c:numCache>
                <c:formatCode>General</c:formatCode>
                <c:ptCount val="11"/>
                <c:pt idx="0">
                  <c:v>-0.35999999999999943</c:v>
                </c:pt>
                <c:pt idx="1">
                  <c:v>-0.27000000000000046</c:v>
                </c:pt>
                <c:pt idx="2">
                  <c:v>-0.18000000000000016</c:v>
                </c:pt>
                <c:pt idx="3">
                  <c:v>-9.0000000000000746E-2</c:v>
                </c:pt>
                <c:pt idx="4">
                  <c:v>0</c:v>
                </c:pt>
                <c:pt idx="5">
                  <c:v>8.9999999999999858E-2</c:v>
                </c:pt>
                <c:pt idx="6">
                  <c:v>0.1800000000000006</c:v>
                </c:pt>
                <c:pt idx="7">
                  <c:v>0.27000000000000046</c:v>
                </c:pt>
                <c:pt idx="8">
                  <c:v>0.35999999999999899</c:v>
                </c:pt>
                <c:pt idx="9">
                  <c:v>0.44999999999999973</c:v>
                </c:pt>
                <c:pt idx="10">
                  <c:v>0.54000000000000048</c:v>
                </c:pt>
              </c:numCache>
            </c:numRef>
          </c:yVal>
        </c:ser>
        <c:axId val="150711680"/>
        <c:axId val="150718336"/>
      </c:scatterChart>
      <c:valAx>
        <c:axId val="150711680"/>
        <c:scaling>
          <c:orientation val="minMax"/>
          <c:max val="1"/>
          <c:min val="0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Lambda</a:t>
                </a:r>
              </a:p>
            </c:rich>
          </c:tx>
          <c:layout/>
        </c:title>
        <c:numFmt formatCode="General" sourceLinked="1"/>
        <c:tickLblPos val="nextTo"/>
        <c:crossAx val="150718336"/>
        <c:crosses val="autoZero"/>
        <c:crossBetween val="midCat"/>
        <c:majorUnit val="0.1"/>
      </c:valAx>
      <c:valAx>
        <c:axId val="150718336"/>
        <c:scaling>
          <c:orientation val="minMax"/>
          <c:max val="1"/>
          <c:min val="-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Rank Correlation</a:t>
                </a:r>
              </a:p>
            </c:rich>
          </c:tx>
          <c:layout/>
        </c:title>
        <c:numFmt formatCode="General" sourceLinked="1"/>
        <c:tickLblPos val="nextTo"/>
        <c:crossAx val="150711680"/>
        <c:crosses val="autoZero"/>
        <c:crossBetween val="midCat"/>
        <c:majorUnit val="0.2"/>
      </c:valAx>
    </c:plotArea>
    <c:plotVisOnly val="1"/>
    <c:dispBlanksAs val="gap"/>
  </c:chart>
  <c:spPr>
    <a:ln>
      <a:noFill/>
    </a:ln>
  </c:spPr>
  <c:printSettings>
    <c:headerFooter/>
    <c:pageMargins b="0.75000000000000144" l="0.7000000000000014" r="0.7000000000000014" t="0.750000000000001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223923</xdr:colOff>
      <xdr:row>35</xdr:row>
      <xdr:rowOff>130537</xdr:rowOff>
    </xdr:from>
    <xdr:to>
      <xdr:col>12</xdr:col>
      <xdr:colOff>585414</xdr:colOff>
      <xdr:row>46</xdr:row>
      <xdr:rowOff>222344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47"/>
  <sheetViews>
    <sheetView showGridLines="0" tabSelected="1" zoomScale="70" zoomScaleNormal="70" zoomScalePageLayoutView="70" workbookViewId="0"/>
  </sheetViews>
  <sheetFormatPr defaultColWidth="8.85546875" defaultRowHeight="18.75"/>
  <cols>
    <col min="1" max="2" width="8.85546875" style="1"/>
    <col min="3" max="3" width="8.85546875" style="1" customWidth="1"/>
    <col min="4" max="4" width="8.85546875" style="1"/>
    <col min="5" max="6" width="10.42578125" style="1" bestFit="1" customWidth="1"/>
    <col min="7" max="7" width="9.140625" style="1" bestFit="1" customWidth="1"/>
    <col min="8" max="8" width="8.85546875" style="1" customWidth="1"/>
    <col min="9" max="16384" width="8.85546875" style="1"/>
  </cols>
  <sheetData>
    <row r="1" spans="1:29">
      <c r="A1" s="56" t="s">
        <v>55</v>
      </c>
    </row>
    <row r="2" spans="1:29">
      <c r="A2" s="1" t="s">
        <v>56</v>
      </c>
    </row>
    <row r="3" spans="1:29" s="19" customFormat="1">
      <c r="A3" s="19" t="s">
        <v>57</v>
      </c>
    </row>
    <row r="4" spans="1:29" s="20" customFormat="1" ht="6" customHeight="1"/>
    <row r="5" spans="1:29">
      <c r="A5" s="56" t="s">
        <v>58</v>
      </c>
    </row>
    <row r="6" spans="1:29">
      <c r="B6" s="1" t="s">
        <v>64</v>
      </c>
    </row>
    <row r="7" spans="1:29">
      <c r="B7" s="1" t="s">
        <v>67</v>
      </c>
    </row>
    <row r="8" spans="1:29">
      <c r="B8" s="1" t="s">
        <v>68</v>
      </c>
    </row>
    <row r="9" spans="1:29">
      <c r="B9" s="1" t="s">
        <v>59</v>
      </c>
    </row>
    <row r="10" spans="1:29">
      <c r="B10" s="1" t="s">
        <v>60</v>
      </c>
    </row>
    <row r="11" spans="1:29">
      <c r="B11" s="1" t="s">
        <v>65</v>
      </c>
    </row>
    <row r="12" spans="1:29">
      <c r="B12" s="1" t="s">
        <v>61</v>
      </c>
    </row>
    <row r="13" spans="1:29">
      <c r="B13" s="1" t="s">
        <v>62</v>
      </c>
    </row>
    <row r="14" spans="1:29" s="20" customFormat="1" ht="8.25" customHeight="1"/>
    <row r="15" spans="1:29">
      <c r="A15" s="56" t="s">
        <v>63</v>
      </c>
    </row>
    <row r="16" spans="1:29">
      <c r="C16" s="1" t="s">
        <v>53</v>
      </c>
      <c r="H16" s="7">
        <v>1</v>
      </c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32">
      <c r="C17" s="1" t="s">
        <v>54</v>
      </c>
      <c r="H17" s="7">
        <v>0</v>
      </c>
      <c r="O17" s="3"/>
      <c r="Z17" s="19"/>
      <c r="AA17" s="19"/>
      <c r="AB17" s="19"/>
      <c r="AC17" s="19"/>
    </row>
    <row r="18" spans="2:32">
      <c r="B18" s="38"/>
      <c r="J18" s="118" t="s">
        <v>66</v>
      </c>
      <c r="K18" s="119"/>
      <c r="L18" s="119"/>
      <c r="M18" s="120"/>
      <c r="N18" s="118" t="s">
        <v>9</v>
      </c>
      <c r="O18" s="120"/>
      <c r="Q18" s="118" t="s">
        <v>27</v>
      </c>
      <c r="R18" s="119"/>
      <c r="S18" s="119"/>
      <c r="T18" s="119"/>
      <c r="U18" s="119"/>
      <c r="V18" s="119"/>
      <c r="W18" s="119"/>
      <c r="X18" s="120"/>
      <c r="Z18" s="19"/>
      <c r="AA18" s="19"/>
      <c r="AB18" s="19"/>
      <c r="AC18" s="19"/>
    </row>
    <row r="19" spans="2:32">
      <c r="B19" s="38"/>
      <c r="D19" s="118" t="s">
        <v>51</v>
      </c>
      <c r="E19" s="120"/>
      <c r="F19" s="118" t="s">
        <v>52</v>
      </c>
      <c r="G19" s="120"/>
      <c r="J19" s="11" t="s">
        <v>23</v>
      </c>
      <c r="K19" s="2" t="s">
        <v>24</v>
      </c>
      <c r="L19" s="22" t="s">
        <v>25</v>
      </c>
      <c r="M19" s="21" t="s">
        <v>26</v>
      </c>
      <c r="N19" s="23" t="s">
        <v>7</v>
      </c>
      <c r="O19" s="21" t="s">
        <v>8</v>
      </c>
      <c r="Q19" s="123" t="s">
        <v>35</v>
      </c>
      <c r="R19" s="124"/>
      <c r="S19" s="123" t="s">
        <v>28</v>
      </c>
      <c r="T19" s="124"/>
      <c r="U19" s="123" t="s">
        <v>48</v>
      </c>
      <c r="V19" s="124"/>
      <c r="W19" s="123" t="s">
        <v>49</v>
      </c>
      <c r="X19" s="124"/>
      <c r="Z19" s="19"/>
      <c r="AA19" s="19"/>
      <c r="AB19" s="19"/>
      <c r="AC19" s="19"/>
    </row>
    <row r="20" spans="2:32" ht="21.75">
      <c r="B20" s="38"/>
      <c r="C20" s="4" t="s">
        <v>1</v>
      </c>
      <c r="D20" s="30">
        <v>0.3</v>
      </c>
      <c r="E20" s="35">
        <v>0.6</v>
      </c>
      <c r="F20" s="30">
        <v>0.5</v>
      </c>
      <c r="G20" s="35">
        <v>0</v>
      </c>
      <c r="I20" s="11" t="s">
        <v>1</v>
      </c>
      <c r="J20" s="50">
        <f t="shared" ref="J20:K23" si="0">IF(Ex=1,D20,F20)</f>
        <v>0.3</v>
      </c>
      <c r="K20" s="51">
        <f t="shared" si="0"/>
        <v>0.6</v>
      </c>
      <c r="L20" s="31">
        <f>J20</f>
        <v>0.3</v>
      </c>
      <c r="M20" s="32">
        <f>K20</f>
        <v>0.6</v>
      </c>
      <c r="N20" s="45">
        <f>(1-lambda)*J20+lambda*K20</f>
        <v>0.3</v>
      </c>
      <c r="O20" s="24">
        <f>N20</f>
        <v>0.3</v>
      </c>
      <c r="Q20" s="5" t="s">
        <v>36</v>
      </c>
      <c r="R20" s="40" t="s">
        <v>37</v>
      </c>
      <c r="S20" s="48" t="s">
        <v>38</v>
      </c>
      <c r="T20" s="49" t="s">
        <v>39</v>
      </c>
      <c r="U20" s="48" t="s">
        <v>44</v>
      </c>
      <c r="V20" s="49" t="s">
        <v>45</v>
      </c>
      <c r="W20" s="5" t="s">
        <v>46</v>
      </c>
      <c r="X20" s="6" t="s">
        <v>47</v>
      </c>
      <c r="Z20" s="19"/>
      <c r="AA20" s="19"/>
      <c r="AB20" s="19"/>
      <c r="AC20" s="57"/>
    </row>
    <row r="21" spans="2:32">
      <c r="B21" s="38"/>
      <c r="C21" s="12" t="s">
        <v>2</v>
      </c>
      <c r="D21" s="33">
        <v>0.4</v>
      </c>
      <c r="E21" s="36">
        <v>0.1</v>
      </c>
      <c r="F21" s="33">
        <v>0</v>
      </c>
      <c r="G21" s="36">
        <v>0.5</v>
      </c>
      <c r="I21" s="9" t="s">
        <v>2</v>
      </c>
      <c r="J21" s="52">
        <f t="shared" si="0"/>
        <v>0.4</v>
      </c>
      <c r="K21" s="53">
        <f t="shared" si="0"/>
        <v>0.1</v>
      </c>
      <c r="L21" s="25">
        <f>J21+L20</f>
        <v>0.7</v>
      </c>
      <c r="M21" s="24">
        <f>K21+M20</f>
        <v>0.7</v>
      </c>
      <c r="N21" s="28">
        <f>(1-lambda)*J21+lambda*K21</f>
        <v>0.4</v>
      </c>
      <c r="O21" s="24">
        <f>N21+O20</f>
        <v>0.7</v>
      </c>
      <c r="Q21" s="9">
        <v>2</v>
      </c>
      <c r="R21" s="18">
        <v>2</v>
      </c>
      <c r="S21" s="9">
        <v>2</v>
      </c>
      <c r="T21" s="10">
        <v>2</v>
      </c>
      <c r="U21" s="9">
        <f>N20+N21</f>
        <v>0.7</v>
      </c>
      <c r="V21" s="10">
        <f>N20+N22</f>
        <v>0.6</v>
      </c>
      <c r="W21" s="9">
        <f>W22+U21</f>
        <v>1</v>
      </c>
      <c r="X21" s="10">
        <f>X22+V21</f>
        <v>1</v>
      </c>
      <c r="Z21" s="19"/>
      <c r="AA21" s="19"/>
      <c r="AB21" s="19"/>
      <c r="AC21" s="57"/>
    </row>
    <row r="22" spans="2:32">
      <c r="B22" s="38"/>
      <c r="C22" s="12" t="s">
        <v>3</v>
      </c>
      <c r="D22" s="33">
        <v>0.3</v>
      </c>
      <c r="E22" s="36">
        <v>0</v>
      </c>
      <c r="F22" s="33">
        <v>0</v>
      </c>
      <c r="G22" s="36">
        <v>0.5</v>
      </c>
      <c r="I22" s="9" t="s">
        <v>3</v>
      </c>
      <c r="J22" s="52">
        <f t="shared" si="0"/>
        <v>0.3</v>
      </c>
      <c r="K22" s="53">
        <f t="shared" si="0"/>
        <v>0</v>
      </c>
      <c r="L22" s="25">
        <f t="shared" ref="L22:M23" si="1">J22+L21</f>
        <v>1</v>
      </c>
      <c r="M22" s="24">
        <f t="shared" si="1"/>
        <v>0.7</v>
      </c>
      <c r="N22" s="28">
        <f>(1-lambda)*J22+lambda*K22</f>
        <v>0.3</v>
      </c>
      <c r="O22" s="24">
        <f t="shared" ref="O22:O23" si="2">N22+O21</f>
        <v>1</v>
      </c>
      <c r="Q22" s="9">
        <v>1</v>
      </c>
      <c r="R22" s="18">
        <v>1</v>
      </c>
      <c r="S22" s="9">
        <v>1</v>
      </c>
      <c r="T22" s="10">
        <v>1</v>
      </c>
      <c r="U22" s="9">
        <f>N22+N23</f>
        <v>0.3</v>
      </c>
      <c r="V22" s="10">
        <f>N21+N23</f>
        <v>0.4</v>
      </c>
      <c r="W22" s="9">
        <f>W23+U22</f>
        <v>0.3</v>
      </c>
      <c r="X22" s="10">
        <f>X23+V22</f>
        <v>0.4</v>
      </c>
      <c r="Z22" s="19"/>
      <c r="AA22" s="59"/>
      <c r="AB22" s="19"/>
      <c r="AC22" s="19"/>
    </row>
    <row r="23" spans="2:32">
      <c r="C23" s="8" t="s">
        <v>4</v>
      </c>
      <c r="D23" s="34">
        <v>0</v>
      </c>
      <c r="E23" s="37">
        <v>0.3</v>
      </c>
      <c r="F23" s="34">
        <v>0.5</v>
      </c>
      <c r="G23" s="37">
        <v>0</v>
      </c>
      <c r="I23" s="5" t="s">
        <v>4</v>
      </c>
      <c r="J23" s="54">
        <f t="shared" si="0"/>
        <v>0</v>
      </c>
      <c r="K23" s="55">
        <f t="shared" si="0"/>
        <v>0.3</v>
      </c>
      <c r="L23" s="27">
        <f t="shared" si="1"/>
        <v>1</v>
      </c>
      <c r="M23" s="26">
        <f t="shared" si="1"/>
        <v>1</v>
      </c>
      <c r="N23" s="29">
        <f>(1-lambda)*J23+lambda*K23</f>
        <v>0</v>
      </c>
      <c r="O23" s="26">
        <f t="shared" si="2"/>
        <v>1</v>
      </c>
      <c r="Q23" s="5" t="s">
        <v>22</v>
      </c>
      <c r="R23" s="40" t="s">
        <v>22</v>
      </c>
      <c r="S23" s="5" t="s">
        <v>22</v>
      </c>
      <c r="T23" s="6" t="s">
        <v>22</v>
      </c>
      <c r="U23" s="5">
        <v>0</v>
      </c>
      <c r="V23" s="6">
        <v>0</v>
      </c>
      <c r="W23" s="5">
        <f>U23</f>
        <v>0</v>
      </c>
      <c r="X23" s="6">
        <f>V23</f>
        <v>0</v>
      </c>
      <c r="Z23" s="19"/>
      <c r="AA23" s="19"/>
      <c r="AB23" s="19"/>
      <c r="AC23" s="19"/>
    </row>
    <row r="24" spans="2:32">
      <c r="C24" s="13"/>
      <c r="AB24" s="14"/>
      <c r="AC24" s="3"/>
    </row>
    <row r="25" spans="2:32">
      <c r="C25" s="121" t="s">
        <v>69</v>
      </c>
      <c r="D25" s="121"/>
      <c r="E25" s="121"/>
      <c r="F25" s="122" t="s">
        <v>35</v>
      </c>
      <c r="G25" s="121"/>
      <c r="H25" s="121"/>
      <c r="I25" s="122" t="s">
        <v>28</v>
      </c>
      <c r="J25" s="121"/>
      <c r="K25" s="121"/>
      <c r="L25" s="121"/>
      <c r="M25" s="121"/>
      <c r="N25" s="121"/>
      <c r="O25" s="125"/>
      <c r="P25" s="122" t="s">
        <v>29</v>
      </c>
      <c r="Q25" s="125"/>
      <c r="R25" s="122" t="s">
        <v>30</v>
      </c>
      <c r="S25" s="121"/>
      <c r="T25" s="121"/>
      <c r="U25" s="125"/>
      <c r="V25" s="62"/>
      <c r="W25" s="106" t="s">
        <v>89</v>
      </c>
      <c r="X25" s="114" t="s">
        <v>6</v>
      </c>
      <c r="AB25" s="14"/>
      <c r="AC25" s="3"/>
    </row>
    <row r="26" spans="2:32" ht="21.75">
      <c r="C26" s="22" t="s">
        <v>32</v>
      </c>
      <c r="D26" s="22" t="s">
        <v>33</v>
      </c>
      <c r="E26" s="22" t="s">
        <v>34</v>
      </c>
      <c r="F26" s="5" t="s">
        <v>36</v>
      </c>
      <c r="G26" s="40" t="s">
        <v>37</v>
      </c>
      <c r="H26" s="22" t="s">
        <v>16</v>
      </c>
      <c r="I26" s="43" t="s">
        <v>38</v>
      </c>
      <c r="J26" s="44" t="s">
        <v>39</v>
      </c>
      <c r="K26" s="44" t="s">
        <v>10</v>
      </c>
      <c r="L26" s="44" t="s">
        <v>40</v>
      </c>
      <c r="M26" s="44" t="s">
        <v>41</v>
      </c>
      <c r="N26" s="44" t="s">
        <v>42</v>
      </c>
      <c r="O26" s="44" t="s">
        <v>43</v>
      </c>
      <c r="P26" s="43" t="s">
        <v>15</v>
      </c>
      <c r="Q26" s="44" t="s">
        <v>21</v>
      </c>
      <c r="R26" s="43" t="s">
        <v>11</v>
      </c>
      <c r="S26" s="44" t="s">
        <v>12</v>
      </c>
      <c r="T26" s="44" t="s">
        <v>13</v>
      </c>
      <c r="U26" s="69" t="s">
        <v>14</v>
      </c>
      <c r="V26" s="48" t="s">
        <v>111</v>
      </c>
      <c r="W26" s="107" t="s">
        <v>90</v>
      </c>
      <c r="X26" s="109" t="s">
        <v>31</v>
      </c>
      <c r="Y26" s="19"/>
      <c r="Z26" s="18"/>
      <c r="AA26" s="18"/>
      <c r="AB26" s="18"/>
      <c r="AC26" s="18"/>
    </row>
    <row r="27" spans="2:32">
      <c r="C27" s="14">
        <f>E27+E28</f>
        <v>0.7</v>
      </c>
      <c r="D27" s="14">
        <f>E27/C27</f>
        <v>0.4285714285714286</v>
      </c>
      <c r="E27" s="14">
        <f>N20</f>
        <v>0.3</v>
      </c>
      <c r="F27" s="46">
        <v>2</v>
      </c>
      <c r="G27" s="47">
        <v>2</v>
      </c>
      <c r="H27" s="18">
        <v>1</v>
      </c>
      <c r="I27" s="9">
        <v>2</v>
      </c>
      <c r="J27" s="42">
        <v>2</v>
      </c>
      <c r="K27" s="42" t="s">
        <v>17</v>
      </c>
      <c r="L27" s="42">
        <f>I27</f>
        <v>2</v>
      </c>
      <c r="M27" s="42">
        <f>J27</f>
        <v>2</v>
      </c>
      <c r="N27" s="42">
        <f>I29</f>
        <v>1</v>
      </c>
      <c r="O27" s="42">
        <f>J28</f>
        <v>1</v>
      </c>
      <c r="P27" s="41">
        <f>E27+E28</f>
        <v>0.7</v>
      </c>
      <c r="Q27" s="42">
        <f>E27+E29</f>
        <v>0.6</v>
      </c>
      <c r="R27" s="41">
        <f>INDEX($W$21:$W$23,MATCH(L27,$Q$21:$Q$23,0))</f>
        <v>1</v>
      </c>
      <c r="S27" s="42">
        <f>INDEX($W$21:$W$23,MATCH(N27,$Q$21:$Q$23,0))</f>
        <v>0.3</v>
      </c>
      <c r="T27" s="42">
        <f>INDEX($X$21:$X$23,MATCH(M27,$R$21:$R$23,0))</f>
        <v>1</v>
      </c>
      <c r="U27" s="77">
        <f>INDEX($X$21:$X$23,MATCH(O27,$R$21:$R$23,0))</f>
        <v>0.4</v>
      </c>
      <c r="V27" s="19">
        <f>((R27*T27)^2-(R27*U27)^2-(S27*T27)^2+(S27*U27)^2)</f>
        <v>0.76439999999999997</v>
      </c>
      <c r="W27" s="19">
        <f>(P27*Q27)</f>
        <v>0.42</v>
      </c>
      <c r="X27" s="114">
        <f>V27/W27</f>
        <v>1.82</v>
      </c>
      <c r="Y27" s="19"/>
      <c r="Z27" s="19"/>
      <c r="AA27" s="42"/>
      <c r="AB27" s="42"/>
      <c r="AC27" s="42"/>
    </row>
    <row r="28" spans="2:32">
      <c r="C28" s="14"/>
      <c r="D28" s="14">
        <f>E28/C27</f>
        <v>0.57142857142857151</v>
      </c>
      <c r="E28" s="14">
        <f t="shared" ref="E28:E30" si="3">N21</f>
        <v>0.4</v>
      </c>
      <c r="F28" s="46">
        <v>1</v>
      </c>
      <c r="G28" s="47">
        <v>1</v>
      </c>
      <c r="H28" s="18">
        <v>2</v>
      </c>
      <c r="I28" s="9">
        <v>2</v>
      </c>
      <c r="J28" s="42">
        <v>1</v>
      </c>
      <c r="K28" s="42" t="s">
        <v>18</v>
      </c>
      <c r="L28" s="42">
        <f t="shared" ref="L28:L30" si="4">I28</f>
        <v>2</v>
      </c>
      <c r="M28" s="42">
        <f t="shared" ref="M28:M30" si="5">J28</f>
        <v>1</v>
      </c>
      <c r="N28" s="42">
        <f>I30</f>
        <v>1</v>
      </c>
      <c r="O28" s="42" t="s">
        <v>22</v>
      </c>
      <c r="P28" s="41">
        <f>E27+E28</f>
        <v>0.7</v>
      </c>
      <c r="Q28" s="42">
        <f>E28+E30</f>
        <v>0.4</v>
      </c>
      <c r="R28" s="41">
        <f>INDEX($W$21:$W$23,MATCH(L28,$Q$21:$Q$23,0))</f>
        <v>1</v>
      </c>
      <c r="S28" s="42">
        <f>INDEX($W$21:$W$23,MATCH(N28,$Q$21:$Q$23,0))</f>
        <v>0.3</v>
      </c>
      <c r="T28" s="42">
        <f t="shared" ref="T28:T30" si="6">INDEX($X$21:$X$23,MATCH(M28,$R$21:$R$23,0))</f>
        <v>0.4</v>
      </c>
      <c r="U28" s="77">
        <f t="shared" ref="U28:U30" si="7">INDEX($X$21:$X$23,MATCH(O28,$R$21:$R$23,0))</f>
        <v>0</v>
      </c>
      <c r="V28" s="19">
        <f>((R28*T28)^2-(R28*U28)^2-(S28*T28)^2+(S28*U28)^2)</f>
        <v>0.14560000000000003</v>
      </c>
      <c r="W28" s="19">
        <f>(P28*Q28)</f>
        <v>0.27999999999999997</v>
      </c>
      <c r="X28" s="114">
        <f>V28/W28</f>
        <v>0.52000000000000013</v>
      </c>
      <c r="Y28" s="19"/>
      <c r="Z28" s="19"/>
      <c r="AA28" s="18"/>
      <c r="AB28" s="18"/>
      <c r="AC28" s="18"/>
      <c r="AD28" s="14"/>
      <c r="AE28" s="3"/>
      <c r="AF28" s="17"/>
    </row>
    <row r="29" spans="2:32">
      <c r="C29" s="14">
        <f>E29+E30</f>
        <v>0.3</v>
      </c>
      <c r="D29" s="14">
        <f>E29/C29</f>
        <v>1</v>
      </c>
      <c r="E29" s="14">
        <f t="shared" si="3"/>
        <v>0.3</v>
      </c>
      <c r="F29" s="46">
        <v>2</v>
      </c>
      <c r="G29" s="47">
        <v>2</v>
      </c>
      <c r="H29" s="18">
        <v>3</v>
      </c>
      <c r="I29" s="9">
        <v>1</v>
      </c>
      <c r="J29" s="42">
        <v>2</v>
      </c>
      <c r="K29" s="42" t="s">
        <v>19</v>
      </c>
      <c r="L29" s="42">
        <f t="shared" si="4"/>
        <v>1</v>
      </c>
      <c r="M29" s="42">
        <f t="shared" si="5"/>
        <v>2</v>
      </c>
      <c r="N29" s="42" t="s">
        <v>22</v>
      </c>
      <c r="O29" s="42">
        <f>J30</f>
        <v>1</v>
      </c>
      <c r="P29" s="41">
        <f>E29+E30</f>
        <v>0.3</v>
      </c>
      <c r="Q29" s="42">
        <f>E27+E29</f>
        <v>0.6</v>
      </c>
      <c r="R29" s="41">
        <f>INDEX($W$21:$W$23,MATCH(L29,$Q$21:$Q$23,0))</f>
        <v>0.3</v>
      </c>
      <c r="S29" s="42">
        <f>INDEX($W$21:$W$23,MATCH(N29,$Q$21:$Q$23,0))</f>
        <v>0</v>
      </c>
      <c r="T29" s="42">
        <f t="shared" si="6"/>
        <v>1</v>
      </c>
      <c r="U29" s="77">
        <f t="shared" si="7"/>
        <v>0.4</v>
      </c>
      <c r="V29" s="19">
        <f>((R29*T29)^2-(R29*U29)^2-(S29*T29)^2+(S29*U29)^2)</f>
        <v>7.5600000000000001E-2</v>
      </c>
      <c r="W29" s="19">
        <f>(P29*Q29)</f>
        <v>0.18</v>
      </c>
      <c r="X29" s="114">
        <f>V29/W29</f>
        <v>0.42000000000000004</v>
      </c>
      <c r="Y29" s="19"/>
      <c r="Z29" s="19"/>
      <c r="AA29" s="18"/>
      <c r="AB29" s="18"/>
      <c r="AC29" s="18"/>
      <c r="AD29" s="14"/>
      <c r="AE29" s="3"/>
    </row>
    <row r="30" spans="2:32">
      <c r="C30" s="3"/>
      <c r="D30" s="14">
        <f>E30/C29</f>
        <v>0</v>
      </c>
      <c r="E30" s="14">
        <f t="shared" si="3"/>
        <v>0</v>
      </c>
      <c r="F30" s="46">
        <v>1</v>
      </c>
      <c r="G30" s="47">
        <v>1</v>
      </c>
      <c r="H30" s="18">
        <v>4</v>
      </c>
      <c r="I30" s="9">
        <v>1</v>
      </c>
      <c r="J30" s="42">
        <v>1</v>
      </c>
      <c r="K30" s="42" t="s">
        <v>20</v>
      </c>
      <c r="L30" s="42">
        <f t="shared" si="4"/>
        <v>1</v>
      </c>
      <c r="M30" s="42">
        <f t="shared" si="5"/>
        <v>1</v>
      </c>
      <c r="N30" s="42" t="s">
        <v>22</v>
      </c>
      <c r="O30" s="42" t="s">
        <v>22</v>
      </c>
      <c r="P30" s="41">
        <f>E29+E30</f>
        <v>0.3</v>
      </c>
      <c r="Q30" s="42">
        <f>E28+E30</f>
        <v>0.4</v>
      </c>
      <c r="R30" s="41">
        <f>INDEX($W$21:$W$23,MATCH(L30,$Q$21:$Q$23,0))</f>
        <v>0.3</v>
      </c>
      <c r="S30" s="42">
        <f>INDEX($W$21:$W$23,MATCH(N30,$Q$21:$Q$23,0))</f>
        <v>0</v>
      </c>
      <c r="T30" s="42">
        <f t="shared" si="6"/>
        <v>0.4</v>
      </c>
      <c r="U30" s="77">
        <f t="shared" si="7"/>
        <v>0</v>
      </c>
      <c r="V30" s="19">
        <f>((R30*T30)^2-(R30*U30)^2-(S30*T30)^2+(S30*U30)^2)</f>
        <v>1.44E-2</v>
      </c>
      <c r="W30" s="19">
        <f>(P30*Q30)</f>
        <v>0.12</v>
      </c>
      <c r="X30" s="114">
        <f>V30/W30</f>
        <v>0.12</v>
      </c>
      <c r="Y30" s="19"/>
      <c r="Z30" s="19"/>
      <c r="AA30" s="18"/>
      <c r="AB30" s="18"/>
      <c r="AC30" s="18"/>
      <c r="AD30" s="14"/>
      <c r="AE30" s="3"/>
    </row>
    <row r="31" spans="2:32">
      <c r="X31" s="19"/>
      <c r="Y31" s="19"/>
      <c r="Z31" s="19"/>
      <c r="AA31" s="18"/>
      <c r="AB31" s="18"/>
      <c r="AC31" s="18"/>
      <c r="AD31" s="14"/>
      <c r="AE31" s="3"/>
      <c r="AF31" s="16"/>
    </row>
    <row r="32" spans="2:32">
      <c r="C32" s="115" t="s">
        <v>5</v>
      </c>
      <c r="D32" s="116"/>
      <c r="E32" s="116"/>
      <c r="F32" s="117">
        <f>3*SUMPRODUCT(E27:E30,X27:X30)-3</f>
        <v>-0.35999999999999943</v>
      </c>
      <c r="G32" s="16"/>
      <c r="T32" s="14"/>
      <c r="X32" s="19"/>
      <c r="Y32" s="19"/>
      <c r="Z32" s="19"/>
      <c r="AA32" s="18"/>
      <c r="AB32" s="18"/>
      <c r="AC32" s="18"/>
      <c r="AD32" s="3"/>
    </row>
    <row r="33" spans="3:31">
      <c r="AA33" s="58"/>
      <c r="AB33" s="3"/>
      <c r="AC33" s="3"/>
      <c r="AD33" s="3"/>
    </row>
    <row r="34" spans="3:31">
      <c r="C34" s="15" t="s">
        <v>50</v>
      </c>
      <c r="AA34" s="58"/>
      <c r="AB34" s="3"/>
      <c r="AC34" s="3"/>
      <c r="AD34" s="3"/>
      <c r="AE34" s="3"/>
    </row>
    <row r="35" spans="3:31">
      <c r="AA35" s="3"/>
      <c r="AB35" s="3"/>
      <c r="AC35" s="3"/>
      <c r="AE35" s="3"/>
    </row>
    <row r="36" spans="3:31">
      <c r="C36" s="1" t="s">
        <v>0</v>
      </c>
      <c r="D36" s="16">
        <f>F32</f>
        <v>-0.35999999999999943</v>
      </c>
      <c r="AC36" s="3"/>
    </row>
    <row r="37" spans="3:31">
      <c r="C37" s="1">
        <v>0</v>
      </c>
      <c r="D37" s="1">
        <f t="dataTable" ref="D37:D47" dt2D="0" dtr="0" r1="H17"/>
        <v>-0.35999999999999943</v>
      </c>
    </row>
    <row r="38" spans="3:31">
      <c r="C38" s="1">
        <v>0.1</v>
      </c>
      <c r="D38" s="1">
        <v>-0.27000000000000046</v>
      </c>
    </row>
    <row r="39" spans="3:31">
      <c r="C39" s="1">
        <v>0.2</v>
      </c>
      <c r="D39" s="1">
        <v>-0.18000000000000016</v>
      </c>
    </row>
    <row r="40" spans="3:31">
      <c r="C40" s="1">
        <v>0.3</v>
      </c>
      <c r="D40" s="1">
        <v>-9.0000000000000746E-2</v>
      </c>
      <c r="S40" s="60"/>
      <c r="AA40" s="16"/>
    </row>
    <row r="41" spans="3:31">
      <c r="C41" s="1">
        <v>0.4</v>
      </c>
      <c r="D41" s="1">
        <v>0</v>
      </c>
      <c r="AA41" s="16"/>
    </row>
    <row r="42" spans="3:31">
      <c r="C42" s="1">
        <v>0.5</v>
      </c>
      <c r="D42" s="1">
        <v>8.9999999999999858E-2</v>
      </c>
      <c r="AA42" s="16"/>
    </row>
    <row r="43" spans="3:31">
      <c r="C43" s="1">
        <v>0.6</v>
      </c>
      <c r="D43" s="1">
        <v>0.1800000000000006</v>
      </c>
      <c r="AA43" s="16"/>
    </row>
    <row r="44" spans="3:31">
      <c r="C44" s="1">
        <v>0.7</v>
      </c>
      <c r="D44" s="1">
        <v>0.27000000000000046</v>
      </c>
    </row>
    <row r="45" spans="3:31">
      <c r="C45" s="1">
        <v>0.8</v>
      </c>
      <c r="D45" s="1">
        <v>0.35999999999999899</v>
      </c>
    </row>
    <row r="46" spans="3:31">
      <c r="C46" s="1">
        <v>0.9</v>
      </c>
      <c r="D46" s="1">
        <v>0.44999999999999973</v>
      </c>
    </row>
    <row r="47" spans="3:31">
      <c r="C47" s="1">
        <v>1</v>
      </c>
      <c r="D47" s="1">
        <v>0.54000000000000048</v>
      </c>
      <c r="AB47" s="60"/>
    </row>
  </sheetData>
  <mergeCells count="14">
    <mergeCell ref="J18:M18"/>
    <mergeCell ref="Q18:X18"/>
    <mergeCell ref="N18:O18"/>
    <mergeCell ref="C25:E25"/>
    <mergeCell ref="F25:H25"/>
    <mergeCell ref="D19:E19"/>
    <mergeCell ref="F19:G19"/>
    <mergeCell ref="Q19:R19"/>
    <mergeCell ref="S19:T19"/>
    <mergeCell ref="U19:V19"/>
    <mergeCell ref="W19:X19"/>
    <mergeCell ref="I25:O25"/>
    <mergeCell ref="P25:Q25"/>
    <mergeCell ref="R25:U25"/>
  </mergeCells>
  <pageMargins left="0.7" right="0.7" top="0.75" bottom="0.75" header="0.3" footer="0.3"/>
  <pageSetup orientation="portrait" horizontalDpi="4294967292" verticalDpi="4294967292"/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G59"/>
  <sheetViews>
    <sheetView showGridLines="0" zoomScale="70" zoomScaleNormal="70" zoomScalePageLayoutView="70" workbookViewId="0"/>
  </sheetViews>
  <sheetFormatPr defaultColWidth="8.85546875" defaultRowHeight="18.75"/>
  <cols>
    <col min="1" max="2" width="8.85546875" style="38"/>
    <col min="3" max="3" width="8.85546875" style="38" customWidth="1"/>
    <col min="4" max="4" width="8.85546875" style="38"/>
    <col min="5" max="6" width="10.42578125" style="38" bestFit="1" customWidth="1"/>
    <col min="7" max="7" width="9.140625" style="38" bestFit="1" customWidth="1"/>
    <col min="8" max="8" width="8.85546875" style="38" customWidth="1"/>
    <col min="9" max="11" width="8.85546875" style="38"/>
    <col min="12" max="13" width="10.28515625" style="38" bestFit="1" customWidth="1"/>
    <col min="14" max="15" width="10.140625" style="38" bestFit="1" customWidth="1"/>
    <col min="16" max="16" width="14.85546875" style="38" customWidth="1"/>
    <col min="17" max="17" width="19" style="38" customWidth="1"/>
    <col min="18" max="21" width="8.85546875" style="38"/>
    <col min="22" max="24" width="8.85546875" style="38" customWidth="1"/>
    <col min="25" max="16384" width="8.85546875" style="38"/>
  </cols>
  <sheetData>
    <row r="1" spans="1:29">
      <c r="A1" s="61" t="s">
        <v>55</v>
      </c>
    </row>
    <row r="2" spans="1:29">
      <c r="A2" s="38" t="s">
        <v>56</v>
      </c>
    </row>
    <row r="3" spans="1:29" s="62" customFormat="1">
      <c r="A3" s="62" t="s">
        <v>57</v>
      </c>
    </row>
    <row r="4" spans="1:29" s="63" customFormat="1" ht="6" customHeight="1"/>
    <row r="5" spans="1:29">
      <c r="A5" s="61" t="s">
        <v>58</v>
      </c>
    </row>
    <row r="6" spans="1:29">
      <c r="B6" s="1" t="s">
        <v>112</v>
      </c>
    </row>
    <row r="7" spans="1:29">
      <c r="B7" s="1" t="s">
        <v>91</v>
      </c>
    </row>
    <row r="8" spans="1:29">
      <c r="B8" s="1" t="s">
        <v>92</v>
      </c>
    </row>
    <row r="9" spans="1:29">
      <c r="B9" s="1" t="s">
        <v>93</v>
      </c>
    </row>
    <row r="10" spans="1:29" s="63" customFormat="1" ht="8.25" customHeight="1"/>
    <row r="11" spans="1:29">
      <c r="A11" s="61" t="s">
        <v>63</v>
      </c>
    </row>
    <row r="12" spans="1:29">
      <c r="H12" s="64"/>
      <c r="T12" s="62"/>
      <c r="U12" s="62"/>
      <c r="V12" s="62"/>
      <c r="W12" s="62"/>
      <c r="X12" s="62"/>
      <c r="Y12" s="62"/>
      <c r="Z12" s="62"/>
      <c r="AA12" s="62"/>
      <c r="AB12" s="62"/>
      <c r="AC12" s="62"/>
    </row>
    <row r="13" spans="1:29">
      <c r="H13" s="64"/>
      <c r="O13" s="39"/>
      <c r="Z13" s="62"/>
      <c r="AA13" s="62"/>
      <c r="AB13" s="62"/>
      <c r="AC13" s="62"/>
    </row>
    <row r="14" spans="1:29">
      <c r="J14" s="65"/>
      <c r="K14" s="65"/>
      <c r="M14" s="126" t="s">
        <v>27</v>
      </c>
      <c r="N14" s="127"/>
      <c r="O14" s="127"/>
      <c r="P14" s="127"/>
      <c r="Q14" s="127"/>
      <c r="R14" s="127"/>
      <c r="S14" s="127"/>
      <c r="T14" s="128"/>
      <c r="V14" s="62"/>
      <c r="W14" s="62"/>
      <c r="X14" s="62"/>
      <c r="Y14" s="62"/>
    </row>
    <row r="15" spans="1:29">
      <c r="D15" s="66" t="s">
        <v>86</v>
      </c>
      <c r="E15" s="44" t="s">
        <v>87</v>
      </c>
      <c r="F15" s="67" t="s">
        <v>88</v>
      </c>
      <c r="G15" s="65"/>
      <c r="J15" s="68" t="s">
        <v>7</v>
      </c>
      <c r="K15" s="69" t="s">
        <v>8</v>
      </c>
      <c r="M15" s="129" t="s">
        <v>35</v>
      </c>
      <c r="N15" s="130"/>
      <c r="O15" s="129" t="s">
        <v>28</v>
      </c>
      <c r="P15" s="130"/>
      <c r="Q15" s="129" t="s">
        <v>48</v>
      </c>
      <c r="R15" s="130"/>
      <c r="S15" s="129" t="s">
        <v>49</v>
      </c>
      <c r="T15" s="130"/>
      <c r="V15" s="62"/>
      <c r="W15" s="62"/>
      <c r="X15" s="62"/>
      <c r="Y15" s="62"/>
    </row>
    <row r="16" spans="1:29" ht="21.75">
      <c r="C16" s="66" t="s">
        <v>1</v>
      </c>
      <c r="D16" s="70">
        <v>0.2</v>
      </c>
      <c r="E16" s="71">
        <v>0.3</v>
      </c>
      <c r="F16" s="72">
        <f>$D$16*E16</f>
        <v>0.06</v>
      </c>
      <c r="G16" s="73"/>
      <c r="I16" s="66" t="s">
        <v>1</v>
      </c>
      <c r="J16" s="74">
        <f>F16</f>
        <v>0.06</v>
      </c>
      <c r="K16" s="75">
        <f>J16</f>
        <v>0.06</v>
      </c>
      <c r="M16" s="48" t="s">
        <v>94</v>
      </c>
      <c r="N16" s="76" t="s">
        <v>95</v>
      </c>
      <c r="O16" s="48" t="s">
        <v>38</v>
      </c>
      <c r="P16" s="49" t="s">
        <v>39</v>
      </c>
      <c r="Q16" s="41" t="s">
        <v>44</v>
      </c>
      <c r="R16" s="77" t="s">
        <v>45</v>
      </c>
      <c r="S16" s="48" t="s">
        <v>96</v>
      </c>
      <c r="T16" s="49" t="s">
        <v>97</v>
      </c>
      <c r="V16" s="62"/>
      <c r="W16" s="62"/>
      <c r="X16" s="62"/>
      <c r="Y16" s="78"/>
    </row>
    <row r="17" spans="3:33">
      <c r="C17" s="41" t="s">
        <v>2</v>
      </c>
      <c r="D17" s="79"/>
      <c r="E17" s="80">
        <v>0.3</v>
      </c>
      <c r="F17" s="81">
        <f>$D$16*E17</f>
        <v>0.06</v>
      </c>
      <c r="G17" s="73"/>
      <c r="I17" s="41" t="s">
        <v>2</v>
      </c>
      <c r="J17" s="82">
        <f t="shared" ref="J17:J27" si="0">F17</f>
        <v>0.06</v>
      </c>
      <c r="K17" s="83">
        <f>J17+K16</f>
        <v>0.12</v>
      </c>
      <c r="M17" s="66">
        <v>0</v>
      </c>
      <c r="N17" s="84">
        <v>0</v>
      </c>
      <c r="O17" s="66">
        <v>1</v>
      </c>
      <c r="P17" s="84">
        <v>1</v>
      </c>
      <c r="Q17" s="66">
        <f>SUM(J16:J19)</f>
        <v>0.2</v>
      </c>
      <c r="R17" s="67">
        <f>SUM(J16,J20,J24)</f>
        <v>0.3</v>
      </c>
      <c r="S17" s="84">
        <v>0</v>
      </c>
      <c r="T17" s="77">
        <v>0</v>
      </c>
      <c r="V17" s="62"/>
      <c r="W17" s="62"/>
      <c r="X17" s="62"/>
      <c r="Y17" s="78"/>
    </row>
    <row r="18" spans="3:33">
      <c r="C18" s="41" t="s">
        <v>3</v>
      </c>
      <c r="D18" s="79"/>
      <c r="E18" s="80">
        <v>0.2</v>
      </c>
      <c r="F18" s="81">
        <f t="shared" ref="F18:F19" si="1">$D$16*E18</f>
        <v>4.0000000000000008E-2</v>
      </c>
      <c r="G18" s="73"/>
      <c r="I18" s="41" t="s">
        <v>3</v>
      </c>
      <c r="J18" s="82">
        <f t="shared" si="0"/>
        <v>4.0000000000000008E-2</v>
      </c>
      <c r="K18" s="83">
        <f t="shared" ref="K18:K27" si="2">J18+K17</f>
        <v>0.16</v>
      </c>
      <c r="M18" s="41">
        <v>1</v>
      </c>
      <c r="N18" s="42">
        <v>1</v>
      </c>
      <c r="O18" s="41">
        <v>2</v>
      </c>
      <c r="P18" s="42">
        <v>2</v>
      </c>
      <c r="Q18" s="41">
        <f>SUM(J20:J23)</f>
        <v>0.4</v>
      </c>
      <c r="R18" s="77">
        <f>SUM(J17,J21,J25)</f>
        <v>0.3</v>
      </c>
      <c r="S18" s="42">
        <f>+S17+Q17</f>
        <v>0.2</v>
      </c>
      <c r="T18" s="42">
        <f>+T17+R17</f>
        <v>0.3</v>
      </c>
      <c r="V18" s="62"/>
      <c r="W18" s="85"/>
      <c r="X18" s="62"/>
      <c r="Y18" s="62"/>
    </row>
    <row r="19" spans="3:33">
      <c r="C19" s="41" t="s">
        <v>4</v>
      </c>
      <c r="D19" s="79"/>
      <c r="E19" s="86">
        <f>1-SUM(E16:E18)</f>
        <v>0.19999999999999996</v>
      </c>
      <c r="F19" s="81">
        <f t="shared" si="1"/>
        <v>3.9999999999999994E-2</v>
      </c>
      <c r="G19" s="73"/>
      <c r="I19" s="41" t="s">
        <v>4</v>
      </c>
      <c r="J19" s="82">
        <f t="shared" si="0"/>
        <v>3.9999999999999994E-2</v>
      </c>
      <c r="K19" s="83">
        <f t="shared" si="2"/>
        <v>0.2</v>
      </c>
      <c r="M19" s="41">
        <v>2</v>
      </c>
      <c r="N19" s="42">
        <v>2</v>
      </c>
      <c r="O19" s="41">
        <v>3</v>
      </c>
      <c r="P19" s="42">
        <v>3</v>
      </c>
      <c r="Q19" s="41">
        <f>SUM(J24:J27)</f>
        <v>0.4</v>
      </c>
      <c r="R19" s="77">
        <f>SUM(J18,J22,J26)</f>
        <v>0.20000000000000004</v>
      </c>
      <c r="S19" s="42">
        <f t="shared" ref="S19:T20" si="3">+S18+Q18</f>
        <v>0.60000000000000009</v>
      </c>
      <c r="T19" s="42">
        <f>+T18+R18</f>
        <v>0.6</v>
      </c>
      <c r="V19" s="62"/>
      <c r="W19" s="85"/>
      <c r="X19" s="62"/>
      <c r="Y19" s="62"/>
    </row>
    <row r="20" spans="3:33">
      <c r="C20" s="41" t="s">
        <v>70</v>
      </c>
      <c r="D20" s="79">
        <v>0.4</v>
      </c>
      <c r="E20" s="80">
        <v>0.3</v>
      </c>
      <c r="F20" s="81">
        <f>$D$20*E20</f>
        <v>0.12</v>
      </c>
      <c r="G20" s="73"/>
      <c r="I20" s="41" t="s">
        <v>70</v>
      </c>
      <c r="J20" s="82">
        <f t="shared" si="0"/>
        <v>0.12</v>
      </c>
      <c r="K20" s="83">
        <f t="shared" si="2"/>
        <v>0.32</v>
      </c>
      <c r="M20" s="87">
        <v>3</v>
      </c>
      <c r="N20" s="42">
        <v>3</v>
      </c>
      <c r="O20" s="87" t="s">
        <v>22</v>
      </c>
      <c r="P20" s="42">
        <v>4</v>
      </c>
      <c r="Q20" s="41">
        <v>0</v>
      </c>
      <c r="R20" s="77">
        <f>SUM(J19,J23,J27)</f>
        <v>0.19999999999999996</v>
      </c>
      <c r="S20" s="42">
        <f t="shared" si="3"/>
        <v>1</v>
      </c>
      <c r="T20" s="42">
        <f t="shared" si="3"/>
        <v>0.8</v>
      </c>
      <c r="V20" s="62"/>
      <c r="W20" s="85"/>
      <c r="X20" s="62"/>
      <c r="Y20" s="62"/>
    </row>
    <row r="21" spans="3:33">
      <c r="C21" s="41" t="s">
        <v>71</v>
      </c>
      <c r="D21" s="79"/>
      <c r="E21" s="80">
        <v>0.3</v>
      </c>
      <c r="F21" s="81">
        <f t="shared" ref="F21:F23" si="4">$D$20*E21</f>
        <v>0.12</v>
      </c>
      <c r="G21" s="73"/>
      <c r="I21" s="41" t="s">
        <v>71</v>
      </c>
      <c r="J21" s="82">
        <f t="shared" si="0"/>
        <v>0.12</v>
      </c>
      <c r="K21" s="83">
        <f t="shared" si="2"/>
        <v>0.44</v>
      </c>
      <c r="M21" s="88" t="s">
        <v>22</v>
      </c>
      <c r="N21" s="89">
        <v>4</v>
      </c>
      <c r="O21" s="88" t="s">
        <v>22</v>
      </c>
      <c r="P21" s="89" t="s">
        <v>22</v>
      </c>
      <c r="Q21" s="48">
        <v>0</v>
      </c>
      <c r="R21" s="49">
        <v>0</v>
      </c>
      <c r="S21" s="76" t="s">
        <v>22</v>
      </c>
      <c r="T21" s="49">
        <v>1</v>
      </c>
      <c r="V21" s="62"/>
      <c r="W21" s="85"/>
      <c r="X21" s="62"/>
      <c r="Y21" s="62"/>
    </row>
    <row r="22" spans="3:33">
      <c r="C22" s="41" t="s">
        <v>72</v>
      </c>
      <c r="D22" s="79"/>
      <c r="E22" s="80">
        <v>0.2</v>
      </c>
      <c r="F22" s="81">
        <f t="shared" si="4"/>
        <v>8.0000000000000016E-2</v>
      </c>
      <c r="G22" s="73"/>
      <c r="I22" s="41" t="s">
        <v>72</v>
      </c>
      <c r="J22" s="82">
        <f t="shared" si="0"/>
        <v>8.0000000000000016E-2</v>
      </c>
      <c r="K22" s="83">
        <f t="shared" si="2"/>
        <v>0.52</v>
      </c>
      <c r="M22" s="42"/>
      <c r="N22" s="42"/>
      <c r="O22" s="42"/>
      <c r="P22" s="42"/>
      <c r="Q22" s="42"/>
      <c r="R22" s="42"/>
      <c r="S22" s="42"/>
      <c r="T22" s="42"/>
      <c r="V22" s="62"/>
      <c r="W22" s="85"/>
      <c r="X22" s="62"/>
      <c r="Y22" s="62"/>
    </row>
    <row r="23" spans="3:33">
      <c r="C23" s="41" t="s">
        <v>73</v>
      </c>
      <c r="D23" s="79"/>
      <c r="E23" s="86">
        <f>1-SUM(E20:E22)</f>
        <v>0.19999999999999996</v>
      </c>
      <c r="F23" s="81">
        <f t="shared" si="4"/>
        <v>7.9999999999999988E-2</v>
      </c>
      <c r="G23" s="73"/>
      <c r="I23" s="41" t="s">
        <v>73</v>
      </c>
      <c r="J23" s="82">
        <f t="shared" si="0"/>
        <v>7.9999999999999988E-2</v>
      </c>
      <c r="K23" s="83">
        <f t="shared" si="2"/>
        <v>0.6</v>
      </c>
      <c r="M23" s="42"/>
      <c r="N23" s="42"/>
      <c r="O23" s="42"/>
      <c r="P23" s="42"/>
      <c r="Q23" s="42"/>
      <c r="R23" s="42"/>
      <c r="S23" s="42"/>
      <c r="T23" s="42"/>
      <c r="V23" s="62"/>
      <c r="W23" s="85"/>
      <c r="X23" s="62"/>
      <c r="Y23" s="62"/>
    </row>
    <row r="24" spans="3:33">
      <c r="C24" s="41" t="s">
        <v>74</v>
      </c>
      <c r="D24" s="90">
        <f>1-D16-D20</f>
        <v>0.4</v>
      </c>
      <c r="E24" s="80">
        <v>0.3</v>
      </c>
      <c r="F24" s="81">
        <f>$D$24*E24</f>
        <v>0.12</v>
      </c>
      <c r="G24" s="73"/>
      <c r="I24" s="41" t="s">
        <v>74</v>
      </c>
      <c r="J24" s="82">
        <f t="shared" si="0"/>
        <v>0.12</v>
      </c>
      <c r="K24" s="83">
        <f t="shared" si="2"/>
        <v>0.72</v>
      </c>
      <c r="M24" s="42"/>
      <c r="N24" s="42"/>
      <c r="O24" s="42"/>
      <c r="P24" s="42"/>
      <c r="Q24" s="42"/>
      <c r="R24" s="42"/>
      <c r="S24" s="42"/>
      <c r="T24" s="42"/>
      <c r="V24" s="62"/>
      <c r="W24" s="85"/>
      <c r="X24" s="62"/>
      <c r="Y24" s="62"/>
    </row>
    <row r="25" spans="3:33">
      <c r="C25" s="41" t="s">
        <v>75</v>
      </c>
      <c r="D25" s="79"/>
      <c r="E25" s="80">
        <v>0.3</v>
      </c>
      <c r="F25" s="81">
        <f t="shared" ref="F25:F27" si="5">$D$24*E25</f>
        <v>0.12</v>
      </c>
      <c r="G25" s="73"/>
      <c r="I25" s="41" t="s">
        <v>75</v>
      </c>
      <c r="J25" s="82">
        <f t="shared" si="0"/>
        <v>0.12</v>
      </c>
      <c r="K25" s="83">
        <f t="shared" si="2"/>
        <v>0.84</v>
      </c>
      <c r="M25" s="42"/>
      <c r="N25" s="42"/>
      <c r="O25" s="42"/>
      <c r="P25" s="42"/>
      <c r="Q25" s="42"/>
      <c r="R25" s="42"/>
      <c r="S25" s="42"/>
      <c r="T25" s="42"/>
      <c r="V25" s="62"/>
      <c r="W25" s="85"/>
      <c r="X25" s="62"/>
      <c r="Y25" s="62"/>
    </row>
    <row r="26" spans="3:33">
      <c r="C26" s="41" t="s">
        <v>76</v>
      </c>
      <c r="D26" s="79"/>
      <c r="E26" s="80">
        <v>0.2</v>
      </c>
      <c r="F26" s="81">
        <f t="shared" si="5"/>
        <v>8.0000000000000016E-2</v>
      </c>
      <c r="G26" s="73"/>
      <c r="I26" s="41" t="s">
        <v>76</v>
      </c>
      <c r="J26" s="82">
        <f t="shared" si="0"/>
        <v>8.0000000000000016E-2</v>
      </c>
      <c r="K26" s="83">
        <f t="shared" si="2"/>
        <v>0.91999999999999993</v>
      </c>
      <c r="M26" s="42"/>
      <c r="N26" s="42"/>
      <c r="O26" s="42"/>
      <c r="P26" s="42"/>
      <c r="Q26" s="42"/>
      <c r="R26" s="42"/>
      <c r="S26" s="42"/>
      <c r="T26" s="42"/>
      <c r="V26" s="62"/>
      <c r="W26" s="85"/>
      <c r="X26" s="62"/>
      <c r="Y26" s="62"/>
    </row>
    <row r="27" spans="3:33">
      <c r="C27" s="48" t="s">
        <v>77</v>
      </c>
      <c r="D27" s="91"/>
      <c r="E27" s="92">
        <f>1-SUM(E24:E26)</f>
        <v>0.19999999999999996</v>
      </c>
      <c r="F27" s="93">
        <f t="shared" si="5"/>
        <v>7.9999999999999988E-2</v>
      </c>
      <c r="G27" s="73"/>
      <c r="I27" s="48" t="s">
        <v>77</v>
      </c>
      <c r="J27" s="94">
        <f t="shared" si="0"/>
        <v>7.9999999999999988E-2</v>
      </c>
      <c r="K27" s="95">
        <f t="shared" si="2"/>
        <v>0.99999999999999989</v>
      </c>
      <c r="M27" s="42"/>
      <c r="N27" s="42"/>
      <c r="O27" s="42"/>
      <c r="P27" s="42"/>
      <c r="Q27" s="42"/>
      <c r="R27" s="42"/>
      <c r="S27" s="42"/>
      <c r="T27" s="42"/>
      <c r="V27" s="62"/>
      <c r="W27" s="62"/>
      <c r="X27" s="62"/>
      <c r="Y27" s="62"/>
    </row>
    <row r="28" spans="3:33">
      <c r="C28" s="96"/>
      <c r="AB28" s="97"/>
      <c r="AC28" s="39"/>
    </row>
    <row r="29" spans="3:33">
      <c r="C29" s="131" t="s">
        <v>69</v>
      </c>
      <c r="D29" s="131"/>
      <c r="E29" s="131"/>
      <c r="F29" s="132" t="s">
        <v>35</v>
      </c>
      <c r="G29" s="131"/>
      <c r="H29" s="131"/>
      <c r="I29" s="132" t="s">
        <v>28</v>
      </c>
      <c r="J29" s="131"/>
      <c r="K29" s="131"/>
      <c r="L29" s="131"/>
      <c r="M29" s="131"/>
      <c r="N29" s="131"/>
      <c r="O29" s="133"/>
      <c r="P29" s="132" t="s">
        <v>29</v>
      </c>
      <c r="Q29" s="133"/>
      <c r="R29" s="132" t="s">
        <v>30</v>
      </c>
      <c r="S29" s="131"/>
      <c r="T29" s="131"/>
      <c r="U29" s="133"/>
      <c r="W29" s="106" t="s">
        <v>89</v>
      </c>
      <c r="X29" s="108" t="s">
        <v>6</v>
      </c>
      <c r="AC29" s="97"/>
      <c r="AD29" s="39"/>
    </row>
    <row r="30" spans="3:33" ht="21.75">
      <c r="C30" s="44" t="s">
        <v>98</v>
      </c>
      <c r="D30" s="44" t="s">
        <v>99</v>
      </c>
      <c r="E30" s="44" t="s">
        <v>100</v>
      </c>
      <c r="F30" s="48" t="s">
        <v>94</v>
      </c>
      <c r="G30" s="76" t="s">
        <v>95</v>
      </c>
      <c r="H30" s="44" t="s">
        <v>16</v>
      </c>
      <c r="I30" s="43" t="s">
        <v>38</v>
      </c>
      <c r="J30" s="44" t="s">
        <v>39</v>
      </c>
      <c r="K30" s="44" t="s">
        <v>10</v>
      </c>
      <c r="L30" s="44" t="s">
        <v>101</v>
      </c>
      <c r="M30" s="44" t="s">
        <v>102</v>
      </c>
      <c r="N30" s="44" t="s">
        <v>103</v>
      </c>
      <c r="O30" s="44" t="s">
        <v>104</v>
      </c>
      <c r="P30" s="43" t="s">
        <v>105</v>
      </c>
      <c r="Q30" s="44" t="s">
        <v>106</v>
      </c>
      <c r="R30" s="43" t="s">
        <v>107</v>
      </c>
      <c r="S30" s="44" t="s">
        <v>108</v>
      </c>
      <c r="T30" s="44" t="s">
        <v>109</v>
      </c>
      <c r="U30" s="44" t="s">
        <v>110</v>
      </c>
      <c r="V30" s="48" t="s">
        <v>111</v>
      </c>
      <c r="W30" s="107" t="s">
        <v>90</v>
      </c>
      <c r="X30" s="109" t="s">
        <v>31</v>
      </c>
      <c r="Y30" s="62"/>
      <c r="Z30" s="62"/>
      <c r="AA30" s="42"/>
      <c r="AB30" s="42"/>
      <c r="AC30" s="42"/>
      <c r="AD30" s="42"/>
    </row>
    <row r="31" spans="3:33">
      <c r="C31" s="97">
        <f>SUM(E31:E34)</f>
        <v>0.2</v>
      </c>
      <c r="D31" s="97">
        <f>E31/C31</f>
        <v>0.3</v>
      </c>
      <c r="E31" s="97">
        <f>J16</f>
        <v>0.06</v>
      </c>
      <c r="F31" s="41">
        <v>1</v>
      </c>
      <c r="G31" s="42">
        <v>1</v>
      </c>
      <c r="H31" s="42">
        <v>1</v>
      </c>
      <c r="I31" s="41">
        <v>1</v>
      </c>
      <c r="J31" s="42">
        <v>1</v>
      </c>
      <c r="K31" s="42" t="s">
        <v>20</v>
      </c>
      <c r="L31" s="42">
        <f>I31</f>
        <v>1</v>
      </c>
      <c r="M31" s="42">
        <f>J31</f>
        <v>1</v>
      </c>
      <c r="N31" s="42">
        <f>I31-1</f>
        <v>0</v>
      </c>
      <c r="O31" s="42">
        <f>J31-1</f>
        <v>0</v>
      </c>
      <c r="P31" s="98">
        <f>SUM($E$31:$E$34)</f>
        <v>0.2</v>
      </c>
      <c r="Q31" s="99">
        <f>$E$31+$E$35+$E$39</f>
        <v>0.3</v>
      </c>
      <c r="R31" s="41">
        <f>INDEX($S$17:$S$21,MATCH(L31,$M$17:$M$21,0))</f>
        <v>0.2</v>
      </c>
      <c r="S31" s="39">
        <f>INDEX($S$17:$S$21,MATCH(N31,$M$17:$M$21,0))</f>
        <v>0</v>
      </c>
      <c r="T31" s="39">
        <f>INDEX($T$17:$T$21,MATCH(M31,$N$17:$N$21,0))</f>
        <v>0.3</v>
      </c>
      <c r="U31" s="39">
        <f>INDEX($T$17:$T$21,MATCH(O31,$N$17:$N$21,0))</f>
        <v>0</v>
      </c>
      <c r="V31" s="100">
        <f>((R31*T31)^2-(R31*U31)^2-(S31*T31)^2+(S31*U31)^2)</f>
        <v>3.5999999999999999E-3</v>
      </c>
      <c r="W31" s="97">
        <f>P31*Q31</f>
        <v>0.06</v>
      </c>
      <c r="X31" s="110">
        <f>V31/W31</f>
        <v>0.06</v>
      </c>
      <c r="Y31" s="78"/>
      <c r="AA31" s="62"/>
      <c r="AB31" s="42"/>
      <c r="AC31" s="42"/>
      <c r="AD31" s="42"/>
    </row>
    <row r="32" spans="3:33">
      <c r="C32" s="97"/>
      <c r="D32" s="97">
        <f>E32/C31</f>
        <v>0.3</v>
      </c>
      <c r="E32" s="97">
        <f t="shared" ref="E32:E42" si="6">J17</f>
        <v>0.06</v>
      </c>
      <c r="F32" s="41">
        <v>1</v>
      </c>
      <c r="G32" s="42">
        <v>2</v>
      </c>
      <c r="H32" s="42">
        <v>2</v>
      </c>
      <c r="I32" s="41">
        <v>1</v>
      </c>
      <c r="J32" s="42">
        <v>2</v>
      </c>
      <c r="K32" s="42" t="s">
        <v>19</v>
      </c>
      <c r="L32" s="42">
        <f t="shared" ref="L32:M33" si="7">I32</f>
        <v>1</v>
      </c>
      <c r="M32" s="42">
        <f t="shared" si="7"/>
        <v>2</v>
      </c>
      <c r="N32" s="42">
        <f t="shared" ref="N32:N42" si="8">I32-1</f>
        <v>0</v>
      </c>
      <c r="O32" s="42">
        <f t="shared" ref="O32:O42" si="9">J32-1</f>
        <v>1</v>
      </c>
      <c r="P32" s="98">
        <f t="shared" ref="P32:P34" si="10">SUM($E$31:$E$34)</f>
        <v>0.2</v>
      </c>
      <c r="Q32" s="99">
        <f>$E$32+$E$36+$E$40</f>
        <v>0.3</v>
      </c>
      <c r="R32" s="41">
        <f t="shared" ref="R32:R42" si="11">INDEX($S$17:$S$21,MATCH(L32,$M$17:$M$21,0))</f>
        <v>0.2</v>
      </c>
      <c r="S32" s="39">
        <f t="shared" ref="S32:S42" si="12">INDEX($S$17:$S$21,MATCH(N32,$M$17:$M$21,0))</f>
        <v>0</v>
      </c>
      <c r="T32" s="39">
        <f t="shared" ref="T32:T42" si="13">INDEX($T$17:$T$21,MATCH(M32,$N$17:$N$21,0))</f>
        <v>0.6</v>
      </c>
      <c r="U32" s="39">
        <f t="shared" ref="U32:U42" si="14">INDEX($T$17:$T$21,MATCH(O32,$N$17:$N$21,0))</f>
        <v>0.3</v>
      </c>
      <c r="V32" s="100">
        <f t="shared" ref="V32:V42" si="15">((R32*T32)^2-(R32*U32)^2-(S32*T32)^2+(S32*U32)^2)</f>
        <v>1.0800000000000001E-2</v>
      </c>
      <c r="W32" s="97">
        <f t="shared" ref="W32:W42" si="16">P32*Q32</f>
        <v>0.06</v>
      </c>
      <c r="X32" s="110">
        <f t="shared" ref="X32:X42" si="17">V32/W32</f>
        <v>0.18000000000000002</v>
      </c>
      <c r="Y32" s="78"/>
      <c r="AA32" s="62"/>
      <c r="AB32" s="42"/>
      <c r="AC32" s="42"/>
      <c r="AD32" s="42"/>
      <c r="AE32" s="97"/>
      <c r="AF32" s="39"/>
      <c r="AG32" s="101"/>
    </row>
    <row r="33" spans="3:32">
      <c r="D33" s="97">
        <f>E33/C31</f>
        <v>0.20000000000000004</v>
      </c>
      <c r="E33" s="97">
        <f t="shared" si="6"/>
        <v>4.0000000000000008E-2</v>
      </c>
      <c r="F33" s="41">
        <v>1</v>
      </c>
      <c r="G33" s="42">
        <v>3</v>
      </c>
      <c r="H33" s="42">
        <v>3</v>
      </c>
      <c r="I33" s="41">
        <v>1</v>
      </c>
      <c r="J33" s="42">
        <v>3</v>
      </c>
      <c r="K33" s="42" t="s">
        <v>85</v>
      </c>
      <c r="L33" s="42">
        <f t="shared" si="7"/>
        <v>1</v>
      </c>
      <c r="M33" s="42">
        <f t="shared" si="7"/>
        <v>3</v>
      </c>
      <c r="N33" s="42">
        <f t="shared" si="8"/>
        <v>0</v>
      </c>
      <c r="O33" s="42">
        <f t="shared" si="9"/>
        <v>2</v>
      </c>
      <c r="P33" s="98">
        <f t="shared" si="10"/>
        <v>0.2</v>
      </c>
      <c r="Q33" s="99">
        <f>$E$33+$E$37+$E$41</f>
        <v>0.20000000000000004</v>
      </c>
      <c r="R33" s="41">
        <f t="shared" si="11"/>
        <v>0.2</v>
      </c>
      <c r="S33" s="39">
        <f t="shared" si="12"/>
        <v>0</v>
      </c>
      <c r="T33" s="39">
        <f t="shared" si="13"/>
        <v>0.8</v>
      </c>
      <c r="U33" s="39">
        <f t="shared" si="14"/>
        <v>0.6</v>
      </c>
      <c r="V33" s="100">
        <f t="shared" si="15"/>
        <v>1.1200000000000012E-2</v>
      </c>
      <c r="W33" s="97">
        <f t="shared" si="16"/>
        <v>4.0000000000000008E-2</v>
      </c>
      <c r="X33" s="110">
        <f t="shared" si="17"/>
        <v>0.28000000000000025</v>
      </c>
      <c r="Y33" s="78"/>
      <c r="AA33" s="62"/>
      <c r="AB33" s="42"/>
      <c r="AC33" s="42"/>
      <c r="AD33" s="42"/>
      <c r="AE33" s="97"/>
      <c r="AF33" s="39"/>
    </row>
    <row r="34" spans="3:32">
      <c r="C34" s="97"/>
      <c r="D34" s="97">
        <f>E34/C31</f>
        <v>0.19999999999999996</v>
      </c>
      <c r="E34" s="97">
        <f t="shared" si="6"/>
        <v>3.9999999999999994E-2</v>
      </c>
      <c r="F34" s="41">
        <v>1</v>
      </c>
      <c r="G34" s="42">
        <v>4</v>
      </c>
      <c r="H34" s="42">
        <v>4</v>
      </c>
      <c r="I34" s="41">
        <v>1</v>
      </c>
      <c r="J34" s="42">
        <v>4</v>
      </c>
      <c r="K34" s="42" t="s">
        <v>84</v>
      </c>
      <c r="L34" s="42">
        <f t="shared" ref="L34:L42" si="18">I34</f>
        <v>1</v>
      </c>
      <c r="M34" s="42">
        <f t="shared" ref="M34:M42" si="19">J34</f>
        <v>4</v>
      </c>
      <c r="N34" s="42">
        <f t="shared" si="8"/>
        <v>0</v>
      </c>
      <c r="O34" s="42">
        <f t="shared" si="9"/>
        <v>3</v>
      </c>
      <c r="P34" s="98">
        <f t="shared" si="10"/>
        <v>0.2</v>
      </c>
      <c r="Q34" s="99">
        <f>$E$34+$E$38+$E$42</f>
        <v>0.19999999999999996</v>
      </c>
      <c r="R34" s="41">
        <f t="shared" si="11"/>
        <v>0.2</v>
      </c>
      <c r="S34" s="39">
        <f t="shared" si="12"/>
        <v>0</v>
      </c>
      <c r="T34" s="39">
        <f t="shared" si="13"/>
        <v>1</v>
      </c>
      <c r="U34" s="39">
        <f>INDEX($T$17:$T$21,MATCH(O34,$N$17:$N$21,0))</f>
        <v>0.8</v>
      </c>
      <c r="V34" s="100">
        <f t="shared" si="15"/>
        <v>1.4399999999999996E-2</v>
      </c>
      <c r="W34" s="97">
        <f t="shared" si="16"/>
        <v>3.9999999999999994E-2</v>
      </c>
      <c r="X34" s="110">
        <f t="shared" si="17"/>
        <v>0.35999999999999993</v>
      </c>
      <c r="Y34" s="78"/>
      <c r="AA34" s="62"/>
      <c r="AB34" s="42"/>
      <c r="AC34" s="42"/>
      <c r="AD34" s="42"/>
      <c r="AE34" s="97"/>
      <c r="AF34" s="39"/>
    </row>
    <row r="35" spans="3:32">
      <c r="C35" s="97">
        <f>SUM(E35:E38)</f>
        <v>0.4</v>
      </c>
      <c r="D35" s="97">
        <f>E35/$C$35</f>
        <v>0.3</v>
      </c>
      <c r="E35" s="97">
        <f t="shared" si="6"/>
        <v>0.12</v>
      </c>
      <c r="F35" s="41">
        <v>2</v>
      </c>
      <c r="G35" s="42">
        <v>1</v>
      </c>
      <c r="H35" s="42">
        <v>5</v>
      </c>
      <c r="I35" s="41">
        <v>2</v>
      </c>
      <c r="J35" s="42">
        <v>1</v>
      </c>
      <c r="K35" s="42" t="s">
        <v>18</v>
      </c>
      <c r="L35" s="42">
        <f t="shared" si="18"/>
        <v>2</v>
      </c>
      <c r="M35" s="42">
        <f t="shared" si="19"/>
        <v>1</v>
      </c>
      <c r="N35" s="42">
        <f t="shared" si="8"/>
        <v>1</v>
      </c>
      <c r="O35" s="42">
        <f t="shared" si="9"/>
        <v>0</v>
      </c>
      <c r="P35" s="98">
        <f>SUM($E$35:$E$38)</f>
        <v>0.4</v>
      </c>
      <c r="Q35" s="99">
        <f>$E$31+$E$35+$E$39</f>
        <v>0.3</v>
      </c>
      <c r="R35" s="41">
        <f t="shared" si="11"/>
        <v>0.60000000000000009</v>
      </c>
      <c r="S35" s="39">
        <f t="shared" si="12"/>
        <v>0.2</v>
      </c>
      <c r="T35" s="39">
        <f t="shared" si="13"/>
        <v>0.3</v>
      </c>
      <c r="U35" s="39">
        <f t="shared" si="14"/>
        <v>0</v>
      </c>
      <c r="V35" s="100">
        <f t="shared" si="15"/>
        <v>2.8800000000000006E-2</v>
      </c>
      <c r="W35" s="97">
        <f t="shared" si="16"/>
        <v>0.12</v>
      </c>
      <c r="X35" s="110">
        <f t="shared" si="17"/>
        <v>0.24000000000000005</v>
      </c>
      <c r="Y35" s="78"/>
      <c r="AA35" s="62"/>
      <c r="AB35" s="42"/>
      <c r="AC35" s="42"/>
      <c r="AD35" s="42"/>
      <c r="AE35" s="97"/>
      <c r="AF35" s="39"/>
    </row>
    <row r="36" spans="3:32">
      <c r="D36" s="97">
        <f t="shared" ref="D36:D38" si="20">E36/$C$35</f>
        <v>0.3</v>
      </c>
      <c r="E36" s="97">
        <f t="shared" si="6"/>
        <v>0.12</v>
      </c>
      <c r="F36" s="41">
        <v>2</v>
      </c>
      <c r="G36" s="42">
        <v>2</v>
      </c>
      <c r="H36" s="42">
        <v>6</v>
      </c>
      <c r="I36" s="41">
        <v>2</v>
      </c>
      <c r="J36" s="42">
        <v>2</v>
      </c>
      <c r="K36" s="42" t="s">
        <v>17</v>
      </c>
      <c r="L36" s="42">
        <f t="shared" si="18"/>
        <v>2</v>
      </c>
      <c r="M36" s="42">
        <f t="shared" si="19"/>
        <v>2</v>
      </c>
      <c r="N36" s="42">
        <f t="shared" si="8"/>
        <v>1</v>
      </c>
      <c r="O36" s="42">
        <f t="shared" si="9"/>
        <v>1</v>
      </c>
      <c r="P36" s="98">
        <f t="shared" ref="P36:P38" si="21">SUM($E$35:$E$38)</f>
        <v>0.4</v>
      </c>
      <c r="Q36" s="99">
        <f>$E$32+$E$36+$E$40</f>
        <v>0.3</v>
      </c>
      <c r="R36" s="41">
        <f t="shared" si="11"/>
        <v>0.60000000000000009</v>
      </c>
      <c r="S36" s="39">
        <f t="shared" si="12"/>
        <v>0.2</v>
      </c>
      <c r="T36" s="39">
        <f t="shared" si="13"/>
        <v>0.6</v>
      </c>
      <c r="U36" s="39">
        <f t="shared" si="14"/>
        <v>0.3</v>
      </c>
      <c r="V36" s="100">
        <f t="shared" si="15"/>
        <v>8.6400000000000018E-2</v>
      </c>
      <c r="W36" s="97">
        <f t="shared" si="16"/>
        <v>0.12</v>
      </c>
      <c r="X36" s="110">
        <f t="shared" si="17"/>
        <v>0.7200000000000002</v>
      </c>
      <c r="Y36" s="78"/>
      <c r="AA36" s="62"/>
      <c r="AB36" s="42"/>
      <c r="AC36" s="42"/>
      <c r="AD36" s="42"/>
      <c r="AE36" s="97"/>
      <c r="AF36" s="39"/>
    </row>
    <row r="37" spans="3:32">
      <c r="C37" s="97"/>
      <c r="D37" s="97">
        <f t="shared" si="20"/>
        <v>0.20000000000000004</v>
      </c>
      <c r="E37" s="97">
        <f t="shared" si="6"/>
        <v>8.0000000000000016E-2</v>
      </c>
      <c r="F37" s="41">
        <v>2</v>
      </c>
      <c r="G37" s="42">
        <v>3</v>
      </c>
      <c r="H37" s="42">
        <v>7</v>
      </c>
      <c r="I37" s="41">
        <v>2</v>
      </c>
      <c r="J37" s="42">
        <v>3</v>
      </c>
      <c r="K37" s="42" t="s">
        <v>83</v>
      </c>
      <c r="L37" s="42">
        <f t="shared" si="18"/>
        <v>2</v>
      </c>
      <c r="M37" s="42">
        <f t="shared" si="19"/>
        <v>3</v>
      </c>
      <c r="N37" s="42">
        <f t="shared" si="8"/>
        <v>1</v>
      </c>
      <c r="O37" s="42">
        <f t="shared" si="9"/>
        <v>2</v>
      </c>
      <c r="P37" s="98">
        <f t="shared" si="21"/>
        <v>0.4</v>
      </c>
      <c r="Q37" s="99">
        <f>$E$33+$E$37+$E$41</f>
        <v>0.20000000000000004</v>
      </c>
      <c r="R37" s="41">
        <f t="shared" si="11"/>
        <v>0.60000000000000009</v>
      </c>
      <c r="S37" s="39">
        <f t="shared" si="12"/>
        <v>0.2</v>
      </c>
      <c r="T37" s="39">
        <f t="shared" si="13"/>
        <v>0.8</v>
      </c>
      <c r="U37" s="39">
        <f t="shared" si="14"/>
        <v>0.6</v>
      </c>
      <c r="V37" s="100">
        <f t="shared" si="15"/>
        <v>8.9600000000000041E-2</v>
      </c>
      <c r="W37" s="97">
        <f t="shared" si="16"/>
        <v>8.0000000000000016E-2</v>
      </c>
      <c r="X37" s="110">
        <f t="shared" si="17"/>
        <v>1.1200000000000003</v>
      </c>
      <c r="Y37" s="78"/>
      <c r="AA37" s="62"/>
      <c r="AB37" s="42"/>
      <c r="AC37" s="42"/>
      <c r="AD37" s="42"/>
      <c r="AE37" s="97"/>
      <c r="AF37" s="39"/>
    </row>
    <row r="38" spans="3:32">
      <c r="C38" s="97"/>
      <c r="D38" s="97">
        <f t="shared" si="20"/>
        <v>0.19999999999999996</v>
      </c>
      <c r="E38" s="97">
        <f t="shared" si="6"/>
        <v>7.9999999999999988E-2</v>
      </c>
      <c r="F38" s="41">
        <v>2</v>
      </c>
      <c r="G38" s="42">
        <v>4</v>
      </c>
      <c r="H38" s="42">
        <v>8</v>
      </c>
      <c r="I38" s="41">
        <v>2</v>
      </c>
      <c r="J38" s="42">
        <v>4</v>
      </c>
      <c r="K38" s="42" t="s">
        <v>82</v>
      </c>
      <c r="L38" s="42">
        <f t="shared" si="18"/>
        <v>2</v>
      </c>
      <c r="M38" s="42">
        <f t="shared" si="19"/>
        <v>4</v>
      </c>
      <c r="N38" s="42">
        <f t="shared" si="8"/>
        <v>1</v>
      </c>
      <c r="O38" s="42">
        <f t="shared" si="9"/>
        <v>3</v>
      </c>
      <c r="P38" s="98">
        <f t="shared" si="21"/>
        <v>0.4</v>
      </c>
      <c r="Q38" s="99">
        <f>$E$34+$E$38+$E$42</f>
        <v>0.19999999999999996</v>
      </c>
      <c r="R38" s="41">
        <f t="shared" si="11"/>
        <v>0.60000000000000009</v>
      </c>
      <c r="S38" s="39">
        <f t="shared" si="12"/>
        <v>0.2</v>
      </c>
      <c r="T38" s="39">
        <f t="shared" si="13"/>
        <v>1</v>
      </c>
      <c r="U38" s="39">
        <f t="shared" si="14"/>
        <v>0.8</v>
      </c>
      <c r="V38" s="100">
        <f t="shared" si="15"/>
        <v>0.11520000000000002</v>
      </c>
      <c r="W38" s="97">
        <f t="shared" si="16"/>
        <v>7.9999999999999988E-2</v>
      </c>
      <c r="X38" s="110">
        <f t="shared" si="17"/>
        <v>1.4400000000000006</v>
      </c>
      <c r="Y38" s="78"/>
      <c r="AA38" s="62"/>
      <c r="AB38" s="42"/>
      <c r="AC38" s="42"/>
      <c r="AD38" s="42"/>
      <c r="AE38" s="97"/>
      <c r="AF38" s="39"/>
    </row>
    <row r="39" spans="3:32">
      <c r="C39" s="97">
        <f>SUM(E39:E42)</f>
        <v>0.4</v>
      </c>
      <c r="D39" s="97">
        <f>E39/$C$39</f>
        <v>0.3</v>
      </c>
      <c r="E39" s="97">
        <f t="shared" si="6"/>
        <v>0.12</v>
      </c>
      <c r="F39" s="41">
        <v>3</v>
      </c>
      <c r="G39" s="42">
        <v>1</v>
      </c>
      <c r="H39" s="42">
        <v>9</v>
      </c>
      <c r="I39" s="41">
        <v>3</v>
      </c>
      <c r="J39" s="42">
        <v>1</v>
      </c>
      <c r="K39" s="42" t="s">
        <v>81</v>
      </c>
      <c r="L39" s="42">
        <f t="shared" si="18"/>
        <v>3</v>
      </c>
      <c r="M39" s="42">
        <f t="shared" si="19"/>
        <v>1</v>
      </c>
      <c r="N39" s="42">
        <f t="shared" si="8"/>
        <v>2</v>
      </c>
      <c r="O39" s="42">
        <f t="shared" si="9"/>
        <v>0</v>
      </c>
      <c r="P39" s="98">
        <f>SUM($E$39:$E$42)</f>
        <v>0.4</v>
      </c>
      <c r="Q39" s="99">
        <f>$E$31+$E$35+$E$39</f>
        <v>0.3</v>
      </c>
      <c r="R39" s="41">
        <f t="shared" si="11"/>
        <v>1</v>
      </c>
      <c r="S39" s="39">
        <f t="shared" si="12"/>
        <v>0.60000000000000009</v>
      </c>
      <c r="T39" s="39">
        <f t="shared" si="13"/>
        <v>0.3</v>
      </c>
      <c r="U39" s="39">
        <f t="shared" si="14"/>
        <v>0</v>
      </c>
      <c r="V39" s="100">
        <f t="shared" si="15"/>
        <v>5.7599999999999991E-2</v>
      </c>
      <c r="W39" s="97">
        <f t="shared" si="16"/>
        <v>0.12</v>
      </c>
      <c r="X39" s="110">
        <f t="shared" si="17"/>
        <v>0.47999999999999993</v>
      </c>
      <c r="Y39" s="78"/>
      <c r="AA39" s="62"/>
      <c r="AB39" s="42"/>
      <c r="AC39" s="42"/>
      <c r="AD39" s="42"/>
      <c r="AE39" s="97"/>
      <c r="AF39" s="39"/>
    </row>
    <row r="40" spans="3:32">
      <c r="C40" s="97"/>
      <c r="D40" s="97">
        <f t="shared" ref="D40:D42" si="22">E40/$C$39</f>
        <v>0.3</v>
      </c>
      <c r="E40" s="97">
        <f t="shared" si="6"/>
        <v>0.12</v>
      </c>
      <c r="F40" s="41">
        <v>3</v>
      </c>
      <c r="G40" s="42">
        <v>2</v>
      </c>
      <c r="H40" s="42">
        <v>10</v>
      </c>
      <c r="I40" s="41">
        <v>3</v>
      </c>
      <c r="J40" s="42">
        <v>2</v>
      </c>
      <c r="K40" s="42" t="s">
        <v>80</v>
      </c>
      <c r="L40" s="42">
        <f t="shared" si="18"/>
        <v>3</v>
      </c>
      <c r="M40" s="42">
        <f t="shared" si="19"/>
        <v>2</v>
      </c>
      <c r="N40" s="42">
        <f t="shared" si="8"/>
        <v>2</v>
      </c>
      <c r="O40" s="42">
        <f t="shared" si="9"/>
        <v>1</v>
      </c>
      <c r="P40" s="98">
        <f t="shared" ref="P40:P42" si="23">SUM($E$39:$E$42)</f>
        <v>0.4</v>
      </c>
      <c r="Q40" s="99">
        <f>$E$32+$E$36+$E$40</f>
        <v>0.3</v>
      </c>
      <c r="R40" s="41">
        <f t="shared" si="11"/>
        <v>1</v>
      </c>
      <c r="S40" s="39">
        <f t="shared" si="12"/>
        <v>0.60000000000000009</v>
      </c>
      <c r="T40" s="39">
        <f t="shared" si="13"/>
        <v>0.6</v>
      </c>
      <c r="U40" s="39">
        <f t="shared" si="14"/>
        <v>0.3</v>
      </c>
      <c r="V40" s="100">
        <f t="shared" si="15"/>
        <v>0.17280000000000001</v>
      </c>
      <c r="W40" s="97">
        <f t="shared" si="16"/>
        <v>0.12</v>
      </c>
      <c r="X40" s="110">
        <f t="shared" si="17"/>
        <v>1.4400000000000002</v>
      </c>
      <c r="Y40" s="78"/>
      <c r="AA40" s="62"/>
      <c r="AB40" s="42"/>
      <c r="AC40" s="42"/>
      <c r="AD40" s="42"/>
      <c r="AE40" s="97"/>
      <c r="AF40" s="39"/>
    </row>
    <row r="41" spans="3:32">
      <c r="C41" s="97"/>
      <c r="D41" s="97">
        <f t="shared" si="22"/>
        <v>0.20000000000000004</v>
      </c>
      <c r="E41" s="97">
        <f t="shared" si="6"/>
        <v>8.0000000000000016E-2</v>
      </c>
      <c r="F41" s="41">
        <v>3</v>
      </c>
      <c r="G41" s="42">
        <v>3</v>
      </c>
      <c r="H41" s="42">
        <v>11</v>
      </c>
      <c r="I41" s="41">
        <v>3</v>
      </c>
      <c r="J41" s="42">
        <v>3</v>
      </c>
      <c r="K41" s="42" t="s">
        <v>79</v>
      </c>
      <c r="L41" s="42">
        <f t="shared" si="18"/>
        <v>3</v>
      </c>
      <c r="M41" s="42">
        <f t="shared" si="19"/>
        <v>3</v>
      </c>
      <c r="N41" s="42">
        <f t="shared" si="8"/>
        <v>2</v>
      </c>
      <c r="O41" s="42">
        <f t="shared" si="9"/>
        <v>2</v>
      </c>
      <c r="P41" s="98">
        <f t="shared" si="23"/>
        <v>0.4</v>
      </c>
      <c r="Q41" s="99">
        <f>$E$33+$E$37+$E$41</f>
        <v>0.20000000000000004</v>
      </c>
      <c r="R41" s="41">
        <f t="shared" si="11"/>
        <v>1</v>
      </c>
      <c r="S41" s="39">
        <f t="shared" si="12"/>
        <v>0.60000000000000009</v>
      </c>
      <c r="T41" s="39">
        <f t="shared" si="13"/>
        <v>0.8</v>
      </c>
      <c r="U41" s="39">
        <f t="shared" si="14"/>
        <v>0.6</v>
      </c>
      <c r="V41" s="100">
        <f t="shared" si="15"/>
        <v>0.17920000000000008</v>
      </c>
      <c r="W41" s="97">
        <f t="shared" si="16"/>
        <v>8.0000000000000016E-2</v>
      </c>
      <c r="X41" s="110">
        <f t="shared" si="17"/>
        <v>2.2400000000000007</v>
      </c>
      <c r="Y41" s="78"/>
      <c r="AA41" s="62"/>
      <c r="AB41" s="42"/>
      <c r="AC41" s="42"/>
      <c r="AD41" s="42"/>
      <c r="AE41" s="97"/>
      <c r="AF41" s="39"/>
    </row>
    <row r="42" spans="3:32">
      <c r="C42" s="39"/>
      <c r="D42" s="97">
        <f t="shared" si="22"/>
        <v>0.19999999999999996</v>
      </c>
      <c r="E42" s="97">
        <f t="shared" si="6"/>
        <v>7.9999999999999988E-2</v>
      </c>
      <c r="F42" s="41">
        <v>3</v>
      </c>
      <c r="G42" s="42">
        <v>4</v>
      </c>
      <c r="H42" s="42">
        <v>12</v>
      </c>
      <c r="I42" s="41">
        <v>3</v>
      </c>
      <c r="J42" s="42">
        <v>4</v>
      </c>
      <c r="K42" s="42" t="s">
        <v>78</v>
      </c>
      <c r="L42" s="42">
        <f t="shared" si="18"/>
        <v>3</v>
      </c>
      <c r="M42" s="42">
        <f t="shared" si="19"/>
        <v>4</v>
      </c>
      <c r="N42" s="42">
        <f t="shared" si="8"/>
        <v>2</v>
      </c>
      <c r="O42" s="42">
        <f t="shared" si="9"/>
        <v>3</v>
      </c>
      <c r="P42" s="98">
        <f t="shared" si="23"/>
        <v>0.4</v>
      </c>
      <c r="Q42" s="99">
        <f>$E$34+$E$38+$E$42</f>
        <v>0.19999999999999996</v>
      </c>
      <c r="R42" s="41">
        <f t="shared" si="11"/>
        <v>1</v>
      </c>
      <c r="S42" s="39">
        <f t="shared" si="12"/>
        <v>0.60000000000000009</v>
      </c>
      <c r="T42" s="39">
        <f t="shared" si="13"/>
        <v>1</v>
      </c>
      <c r="U42" s="39">
        <f t="shared" si="14"/>
        <v>0.8</v>
      </c>
      <c r="V42" s="100">
        <f t="shared" si="15"/>
        <v>0.23039999999999985</v>
      </c>
      <c r="W42" s="97">
        <f t="shared" si="16"/>
        <v>7.9999999999999988E-2</v>
      </c>
      <c r="X42" s="110">
        <f t="shared" si="17"/>
        <v>2.8799999999999986</v>
      </c>
      <c r="Y42" s="78"/>
      <c r="AA42" s="62"/>
      <c r="AB42" s="42"/>
      <c r="AC42" s="42"/>
      <c r="AD42" s="42"/>
      <c r="AE42" s="97"/>
      <c r="AF42" s="39"/>
    </row>
    <row r="43" spans="3:32">
      <c r="X43" s="62"/>
      <c r="Y43" s="62"/>
      <c r="Z43" s="62"/>
      <c r="AA43" s="42"/>
      <c r="AB43" s="42"/>
      <c r="AC43" s="42"/>
      <c r="AD43" s="97"/>
      <c r="AE43" s="39"/>
      <c r="AF43" s="102"/>
    </row>
    <row r="44" spans="3:32">
      <c r="C44" s="111" t="s">
        <v>5</v>
      </c>
      <c r="D44" s="112"/>
      <c r="E44" s="112"/>
      <c r="F44" s="113">
        <f>3*SUMPRODUCT(E31:E42,X31:X42)-3</f>
        <v>0</v>
      </c>
      <c r="G44" s="102"/>
      <c r="T44" s="97"/>
      <c r="X44" s="62"/>
      <c r="Y44" s="62"/>
      <c r="Z44" s="62"/>
      <c r="AA44" s="42"/>
      <c r="AB44" s="42"/>
      <c r="AC44" s="42"/>
      <c r="AD44" s="39"/>
    </row>
    <row r="45" spans="3:32">
      <c r="AA45" s="103"/>
      <c r="AB45" s="39"/>
      <c r="AC45" s="39"/>
      <c r="AD45" s="39"/>
    </row>
    <row r="46" spans="3:32">
      <c r="C46" s="104"/>
      <c r="AA46" s="103"/>
      <c r="AB46" s="39"/>
      <c r="AC46" s="39"/>
      <c r="AD46" s="39"/>
      <c r="AE46" s="39"/>
    </row>
    <row r="47" spans="3:32">
      <c r="AA47" s="39"/>
      <c r="AB47" s="39"/>
      <c r="AC47" s="39"/>
      <c r="AE47" s="39"/>
    </row>
    <row r="48" spans="3:32">
      <c r="D48" s="102"/>
      <c r="AC48" s="39"/>
    </row>
    <row r="52" spans="19:28">
      <c r="S52" s="105"/>
      <c r="AA52" s="102"/>
    </row>
    <row r="53" spans="19:28">
      <c r="AA53" s="102"/>
    </row>
    <row r="54" spans="19:28">
      <c r="AA54" s="102"/>
    </row>
    <row r="55" spans="19:28">
      <c r="AA55" s="102"/>
    </row>
    <row r="59" spans="19:28">
      <c r="AB59" s="105"/>
    </row>
  </sheetData>
  <mergeCells count="10">
    <mergeCell ref="C29:E29"/>
    <mergeCell ref="F29:H29"/>
    <mergeCell ref="I29:O29"/>
    <mergeCell ref="P29:Q29"/>
    <mergeCell ref="R29:U29"/>
    <mergeCell ref="M14:T14"/>
    <mergeCell ref="M15:N15"/>
    <mergeCell ref="O15:P15"/>
    <mergeCell ref="Q15:R15"/>
    <mergeCell ref="S15:T15"/>
  </mergeCells>
  <pageMargins left="0.7" right="0.7" top="0.75" bottom="0.75" header="0.3" footer="0.3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Example 1</vt:lpstr>
      <vt:lpstr>Example 2</vt:lpstr>
      <vt:lpstr>'Example 2'!Ex</vt:lpstr>
      <vt:lpstr>Ex</vt:lpstr>
      <vt:lpstr>'Example 2'!lambda</vt:lpstr>
      <vt:lpstr>lambda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J. Eric Bickel</dc:creator>
  <cp:lastModifiedBy>ej3327</cp:lastModifiedBy>
  <dcterms:created xsi:type="dcterms:W3CDTF">2012-06-19T14:41:10Z</dcterms:created>
  <dcterms:modified xsi:type="dcterms:W3CDTF">2012-08-30T18:38:38Z</dcterms:modified>
</cp:coreProperties>
</file>