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0" documentId="13_ncr:1_{B5D1960C-A849-4CE9-893A-213E5E62C12C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z Sourcing" sheetId="1" r:id="rId1"/>
  </sheets>
  <definedNames>
    <definedName name="BigM">'Oz Sourcing'!$J$6</definedName>
    <definedName name="Charge_shipment">'Oz Sourcing'!$C$44:$C$49</definedName>
    <definedName name="Con_20ft_capacity">'Oz Sourcing'!$B$60</definedName>
    <definedName name="Con_20ft_tpt_cost">'Oz Sourcing'!$B$37:$F$37</definedName>
    <definedName name="Con_40ft_capacity">'Oz Sourcing'!$B$59</definedName>
    <definedName name="Con_40ft_tpt_cost">'Oz Sourcing'!$B$36:$F$36</definedName>
    <definedName name="Demand">'Oz Sourcing'!$B$33:$F$33</definedName>
    <definedName name="Domes_capacity">'Oz Sourcing'!$I$8:$I$12</definedName>
    <definedName name="Domes_location">'Oz Sourcing'!$J$8:$J$12</definedName>
    <definedName name="Domes_shipout">'Oz Sourcing'!$G$8:$G$12</definedName>
    <definedName name="Holding">'Oz Sourcing'!$E$2</definedName>
    <definedName name="Interest_rate">'Oz Sourcing'!$B$58</definedName>
    <definedName name="LCL_tpt_cost">'Oz Sourcing'!$B$38:$F$38</definedName>
    <definedName name="Net_inflow">'Oz Sourcing'!$B$29:$F$29</definedName>
    <definedName name="Num_of_20">'Oz Sourcing'!$B$24:$F$24</definedName>
    <definedName name="Num_of_40">'Oz Sourcing'!$B$23:$F$23</definedName>
    <definedName name="Num_of_LCL_units">'Oz Sourcing'!$B$25:$F$25</definedName>
    <definedName name="Ovis">'Oz Sourcing'!$B$7:$F$7</definedName>
    <definedName name="Produced_road">'Oz Sourcing'!$B$8:$F$12</definedName>
    <definedName name="Road_tpt_cost">'Oz Sourcing'!$B$52:$F$56</definedName>
    <definedName name="Sea_transport">'Oz Sourcing'!$B$23:$F$25</definedName>
    <definedName name="solver_adj" localSheetId="0" hidden="1">'Oz Sourcing'!$B$7:$F$12,'Oz Sourcing'!$B$15:$F$19,'Oz Sourcing'!$B$23:$F$25,'Oz Sourcing'!$J$8:$J$12</definedName>
    <definedName name="solver_cvg" localSheetId="0" hidden="1">0.0001</definedName>
    <definedName name="solver_drv" localSheetId="0" hidden="1">2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'Oz Sourcing'!$B$15:$F$19</definedName>
    <definedName name="solver_lhs10" localSheetId="0" hidden="1">'Oz Sourcing'!$B$25:$F$25</definedName>
    <definedName name="solver_lhs2" localSheetId="0" hidden="1">'Oz Sourcing'!$B$7:$F$12</definedName>
    <definedName name="solver_lhs3" localSheetId="0" hidden="1">'Oz Sourcing'!$J$13</definedName>
    <definedName name="solver_lhs4" localSheetId="0" hidden="1">'Oz Sourcing'!$B$26:$F$26</definedName>
    <definedName name="solver_lhs5" localSheetId="0" hidden="1">'Oz Sourcing'!$J$8:$J$12</definedName>
    <definedName name="solver_lhs6" localSheetId="0" hidden="1">'Oz Sourcing'!$B$24:$F$24</definedName>
    <definedName name="solver_lhs7" localSheetId="0" hidden="1">'Oz Sourcing'!$B$23:$F$23</definedName>
    <definedName name="solver_lhs8" localSheetId="0" hidden="1">'Oz Sourcing'!$B$29:$F$29</definedName>
    <definedName name="solver_lhs9" localSheetId="0" hidden="1">'Oz Sourcing'!$G$8:$G$12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10</definedName>
    <definedName name="solver_nwt" localSheetId="0" hidden="1">1</definedName>
    <definedName name="solver_opt" localSheetId="0" hidden="1">'Oz Sourcing'!$B$2</definedName>
    <definedName name="solver_pre" localSheetId="0" hidden="1">0.000001</definedName>
    <definedName name="solver_rbv" localSheetId="0" hidden="1">2</definedName>
    <definedName name="solver_rel1" localSheetId="0" hidden="1">4</definedName>
    <definedName name="solver_rel10" localSheetId="0" hidden="1">4</definedName>
    <definedName name="solver_rel2" localSheetId="0" hidden="1">4</definedName>
    <definedName name="solver_rel3" localSheetId="0" hidden="1">2</definedName>
    <definedName name="solver_rel4" localSheetId="0" hidden="1">1</definedName>
    <definedName name="solver_rel5" localSheetId="0" hidden="1">5</definedName>
    <definedName name="solver_rel6" localSheetId="0" hidden="1">4</definedName>
    <definedName name="solver_rel7" localSheetId="0" hidden="1">4</definedName>
    <definedName name="solver_rel8" localSheetId="0" hidden="1">3</definedName>
    <definedName name="solver_rel9" localSheetId="0" hidden="1">1</definedName>
    <definedName name="solver_rhs1" localSheetId="0" hidden="1">integer</definedName>
    <definedName name="solver_rhs10" localSheetId="0" hidden="1">integer</definedName>
    <definedName name="solver_rhs2" localSheetId="0" hidden="1">integer</definedName>
    <definedName name="solver_rhs3" localSheetId="0" hidden="1">1</definedName>
    <definedName name="solver_rhs4" localSheetId="0" hidden="1">Ovis</definedName>
    <definedName name="solver_rhs5" localSheetId="0" hidden="1">binary</definedName>
    <definedName name="solver_rhs6" localSheetId="0" hidden="1">integer</definedName>
    <definedName name="solver_rhs7" localSheetId="0" hidden="1">integer</definedName>
    <definedName name="solver_rhs8" localSheetId="0" hidden="1">Demand</definedName>
    <definedName name="solver_rhs9" localSheetId="0" hidden="1">Domes_capacity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</definedName>
    <definedName name="solver_typ" localSheetId="0" hidden="1">2</definedName>
    <definedName name="solver_val" localSheetId="0" hidden="1">0</definedName>
    <definedName name="solver_ver" localSheetId="0" hidden="1">3</definedName>
    <definedName name="Total_cost">'Oz Sourcing'!$B$2</definedName>
    <definedName name="Total_Domes_location">'Oz Sourcing'!$J$13</definedName>
    <definedName name="Total_sea">'Oz Sourcing'!$B$26:$F$26</definedName>
    <definedName name="Transferred_road">'Oz Sourcing'!$B$15:$F$19</definedName>
    <definedName name="Unit_cost">'Oz Sourcing'!$B$44:$B$49</definedName>
    <definedName name="Units_shipped">'Oz Sourcing'!$B$7:$F$12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2" i="1" l="1"/>
  <c r="G19" i="1" l="1"/>
  <c r="G18" i="1"/>
  <c r="G17" i="1"/>
  <c r="G16" i="1"/>
  <c r="G15" i="1"/>
  <c r="F2" i="1" l="1"/>
  <c r="C26" i="1"/>
  <c r="D26" i="1"/>
  <c r="E26" i="1"/>
  <c r="F26" i="1"/>
  <c r="B26" i="1"/>
  <c r="C2" i="1"/>
  <c r="I9" i="1"/>
  <c r="I10" i="1"/>
  <c r="I11" i="1"/>
  <c r="I12" i="1"/>
  <c r="I8" i="1"/>
  <c r="F20" i="1"/>
  <c r="E20" i="1"/>
  <c r="D20" i="1"/>
  <c r="C20" i="1"/>
  <c r="B20" i="1"/>
  <c r="G8" i="1"/>
  <c r="G9" i="1"/>
  <c r="G10" i="1"/>
  <c r="G11" i="1"/>
  <c r="G12" i="1"/>
  <c r="G7" i="1"/>
  <c r="F29" i="1" l="1"/>
  <c r="E29" i="1"/>
  <c r="B29" i="1"/>
  <c r="D29" i="1"/>
  <c r="C29" i="1"/>
  <c r="E2" i="1"/>
  <c r="B2" i="1" s="1"/>
</calcChain>
</file>

<file path=xl/sharedStrings.xml><?xml version="1.0" encoding="utf-8"?>
<sst xmlns="http://schemas.openxmlformats.org/spreadsheetml/2006/main" count="158" uniqueCount="90">
  <si>
    <t>Unit cost</t>
  </si>
  <si>
    <t>Adelaide</t>
  </si>
  <si>
    <t>Brisbane</t>
  </si>
  <si>
    <t>Melbourne</t>
  </si>
  <si>
    <t>Sydney</t>
  </si>
  <si>
    <t>Perth</t>
  </si>
  <si>
    <t>Decision variables</t>
  </si>
  <si>
    <t>Parameters</t>
  </si>
  <si>
    <t>Demand</t>
  </si>
  <si>
    <t>Total units shipped</t>
  </si>
  <si>
    <t>Sea transport</t>
  </si>
  <si>
    <t>Total</t>
  </si>
  <si>
    <t>Total units transshipped</t>
  </si>
  <si>
    <t>Sea lead time</t>
  </si>
  <si>
    <t>Location</t>
  </si>
  <si>
    <t>Road tpt cost</t>
  </si>
  <si>
    <t>Interest rate</t>
  </si>
  <si>
    <t>BigM</t>
  </si>
  <si>
    <t>Total cost</t>
  </si>
  <si>
    <t>Sea tpt</t>
  </si>
  <si>
    <t>Road tpt</t>
  </si>
  <si>
    <t>Holding</t>
  </si>
  <si>
    <t>Net inflow</t>
  </si>
  <si>
    <t>40' capacity</t>
  </si>
  <si>
    <t>20' capacity</t>
  </si>
  <si>
    <t>Num of 40'</t>
  </si>
  <si>
    <t>Num of 20'</t>
  </si>
  <si>
    <t>Num of LCL units</t>
  </si>
  <si>
    <t>&gt;=</t>
  </si>
  <si>
    <t>&lt;=</t>
  </si>
  <si>
    <t>Total transfer out</t>
  </si>
  <si>
    <t>40' tpt cost</t>
  </si>
  <si>
    <t>LCL tpt cost</t>
  </si>
  <si>
    <t>Sea transport cost</t>
  </si>
  <si>
    <t>20' tpt cost</t>
  </si>
  <si>
    <t>Product</t>
  </si>
  <si>
    <t>=Sheet1!$B$59</t>
  </si>
  <si>
    <t>=Sheet1!$B$36:$F$36</t>
  </si>
  <si>
    <t>=Sheet1!$B$58</t>
  </si>
  <si>
    <t>=Sheet1!$J$6</t>
  </si>
  <si>
    <t>Charge_shipment</t>
  </si>
  <si>
    <t>=Sheet1!$J$8:$J$12</t>
  </si>
  <si>
    <t>Interest_rate</t>
  </si>
  <si>
    <t>LCL_tpt_cost</t>
  </si>
  <si>
    <t>=Sheet1!$B$37:$F$37</t>
  </si>
  <si>
    <t>Num_of_20</t>
  </si>
  <si>
    <t>=Sheet1!$B$24:$F$24</t>
  </si>
  <si>
    <t>Num_of_40</t>
  </si>
  <si>
    <t>=Sheet1!$B$23:$F$23</t>
  </si>
  <si>
    <t>Num_of_LCL_units</t>
  </si>
  <si>
    <t>=Sheet1!$B$25:$F$25</t>
  </si>
  <si>
    <t>Produced_road</t>
  </si>
  <si>
    <t>=Sheet1!$B$8:$F$12</t>
  </si>
  <si>
    <t>Road_tpt_cost</t>
  </si>
  <si>
    <t>Total_cost</t>
  </si>
  <si>
    <t>=Sheet1!$B$2</t>
  </si>
  <si>
    <t>=Sheet1!$E$2</t>
  </si>
  <si>
    <t>Transferred_road</t>
  </si>
  <si>
    <t>=Sheet1!$B$15:$F$19</t>
  </si>
  <si>
    <t>Unit_cost</t>
  </si>
  <si>
    <t>Total sea</t>
  </si>
  <si>
    <t>=Sheet1!$B$60</t>
  </si>
  <si>
    <t>=Sheet1!$C$44:$C$49</t>
  </si>
  <si>
    <t>=Sheet1!$B$38:$F$38</t>
  </si>
  <si>
    <t>=Sheet1!$B$7:$F$7</t>
  </si>
  <si>
    <t>=Sheet1!$B$52:$F$56</t>
  </si>
  <si>
    <t>=Sheet1!$B$44:$B$49</t>
  </si>
  <si>
    <t>=Sheet1!$B$33:$F$33</t>
  </si>
  <si>
    <t>=Sheet1!$I$8:$I$12</t>
  </si>
  <si>
    <t>=Sheet1!$G$8:$G$12</t>
  </si>
  <si>
    <t>Net_inflow</t>
  </si>
  <si>
    <t>=Sheet1!$B$29:$F$29</t>
  </si>
  <si>
    <t>Sea_transport</t>
  </si>
  <si>
    <t>=Sheet1!$B$23:$F$25</t>
  </si>
  <si>
    <t>=Sheet1!$J$13</t>
  </si>
  <si>
    <t>Total_sea</t>
  </si>
  <si>
    <t>=Sheet1!$B$26:$F$26</t>
  </si>
  <si>
    <t>Units_shipped</t>
  </si>
  <si>
    <t>=Sheet1!$B$7:$F$12</t>
  </si>
  <si>
    <t>Con_20ft_capacity</t>
  </si>
  <si>
    <t>Con_20ft_tpt_cost</t>
  </si>
  <si>
    <t>Con_40ft_capacity</t>
  </si>
  <si>
    <t>Con_40ft_tpt_cost</t>
  </si>
  <si>
    <t>Domes location</t>
  </si>
  <si>
    <t>Ovis</t>
  </si>
  <si>
    <t>Ovis (Delivered)</t>
  </si>
  <si>
    <t>Domes_location</t>
  </si>
  <si>
    <t>Domes_capacity</t>
  </si>
  <si>
    <t>Domes_shipout</t>
  </si>
  <si>
    <t>Total_Domes_location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</si>
</sst>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5" fillId="4" borderId="2" applyNumberFormat="0" applyAlignment="0" applyProtection="0"/>
    <xf numFmtId="0" fontId="4" fillId="5" borderId="3" applyNumberFormat="0" applyFont="0" applyAlignment="0" applyProtection="0"/>
  </cellStyleXfs>
  <cellXfs count="11">
    <xf numFmtId="0" fontId="0" fillId="0" borderId="0" xfId="0"/>
    <xf numFmtId="0" fontId="3" fillId="0" borderId="0" xfId="0" applyFont="1"/>
    <xf numFmtId="0" fontId="2" fillId="3" borderId="1" xfId="2"/>
    <xf numFmtId="164" fontId="1" fillId="2" borderId="1" xfId="1" applyNumberFormat="1" applyBorder="1"/>
    <xf numFmtId="3" fontId="1" fillId="2" borderId="1" xfId="1" applyNumberFormat="1" applyBorder="1"/>
    <xf numFmtId="9" fontId="1" fillId="2" borderId="1" xfId="1" applyNumberFormat="1" applyBorder="1"/>
    <xf numFmtId="0" fontId="0" fillId="5" borderId="3" xfId="4" applyFont="1"/>
    <xf numFmtId="164" fontId="0" fillId="5" borderId="3" xfId="4" applyNumberFormat="1" applyFont="1"/>
    <xf numFmtId="164" fontId="5" fillId="4" borderId="2" xfId="3" applyNumberFormat="1"/>
    <xf numFmtId="1" fontId="2" fillId="3" borderId="1" xfId="2" applyNumberFormat="1"/>
    <xf numFmtId="1" fontId="0" fillId="5" borderId="3" xfId="4" applyNumberFormat="1" applyFont="1"/>
  </cellXfs>
  <cellStyles count="5">
    <cellStyle name="Check Cell" xfId="3" builtinId="23"/>
    <cellStyle name="Good" xfId="1" builtinId="26"/>
    <cellStyle name="Input" xfId="2" builtinId="20"/>
    <cellStyle name="Normal" xfId="0" builtinId="0"/>
    <cellStyle name="Note" xfId="4" builtin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0"/>
  <sheetViews>
    <sheetView tabSelected="1" workbookViewId="0">
      <selection activeCell="J34" sqref="J34"/>
    </sheetView>
  </sheetViews>
  <sheetFormatPr defaultRowHeight="15" x14ac:dyDescent="0.25"/>
  <cols>
    <col min="1" max="1" width="17.28515625" bestFit="1" customWidth="1"/>
    <col min="2" max="2" width="16.140625" customWidth="1"/>
    <col min="3" max="3" width="13" customWidth="1"/>
    <col min="4" max="4" width="13.7109375" customWidth="1"/>
    <col min="5" max="5" width="14.7109375" customWidth="1"/>
    <col min="6" max="6" width="14.28515625" customWidth="1"/>
    <col min="10" max="10" width="14.85546875" bestFit="1" customWidth="1"/>
    <col min="14" max="14" width="16.5703125" bestFit="1" customWidth="1"/>
    <col min="15" max="15" width="19.28515625" bestFit="1" customWidth="1"/>
  </cols>
  <sheetData>
    <row r="1" spans="1:15" thickBot="1" x14ac:dyDescent="0.35">
      <c r="C1" t="s">
        <v>19</v>
      </c>
      <c r="D1" t="s">
        <v>20</v>
      </c>
      <c r="E1" t="s">
        <v>35</v>
      </c>
      <c r="F1" t="s">
        <v>21</v>
      </c>
      <c r="N1" t="s">
        <v>17</v>
      </c>
      <c r="O1" t="s">
        <v>39</v>
      </c>
    </row>
    <row r="2" spans="1:15" ht="15.6" thickTop="1" thickBot="1" x14ac:dyDescent="0.35">
      <c r="A2" t="s">
        <v>18</v>
      </c>
      <c r="B2" s="8">
        <f>SUM(C2:F2)</f>
        <v>2162146.8219178081</v>
      </c>
      <c r="C2" s="7">
        <f>SUMPRODUCT(Num_of_40,Con_40ft_tpt_cost) + SUMPRODUCT(Num_of_20,Con_20ft_tpt_cost) + SUMPRODUCT(Num_of_LCL_units, LCL_tpt_cost)</f>
        <v>35100</v>
      </c>
      <c r="D2" s="7">
        <f>SUMPRODUCT(Produced_road,Road_tpt_cost) + SUMPRODUCT(Transferred_road, Road_tpt_cost)</f>
        <v>950</v>
      </c>
      <c r="E2" s="7">
        <f>SUMPRODUCT(G7:G12, Unit_cost)</f>
        <v>2107700</v>
      </c>
      <c r="F2" s="7">
        <f>SUMPRODUCT(B7:F7, B41:F41) * B44 * Interest_rate / 365</f>
        <v>18396.821917808218</v>
      </c>
      <c r="N2" t="s">
        <v>40</v>
      </c>
      <c r="O2" t="s">
        <v>62</v>
      </c>
    </row>
    <row r="3" spans="1:15" thickTop="1" x14ac:dyDescent="0.3">
      <c r="N3" t="s">
        <v>79</v>
      </c>
      <c r="O3" t="s">
        <v>61</v>
      </c>
    </row>
    <row r="4" spans="1:15" ht="14.45" x14ac:dyDescent="0.3">
      <c r="A4" s="1" t="s">
        <v>6</v>
      </c>
      <c r="N4" t="s">
        <v>80</v>
      </c>
      <c r="O4" t="s">
        <v>44</v>
      </c>
    </row>
    <row r="5" spans="1:15" ht="14.45" x14ac:dyDescent="0.3">
      <c r="N5" t="s">
        <v>81</v>
      </c>
      <c r="O5" t="s">
        <v>36</v>
      </c>
    </row>
    <row r="6" spans="1:15" ht="14.45" x14ac:dyDescent="0.3">
      <c r="A6" s="1" t="s">
        <v>9</v>
      </c>
      <c r="B6" t="s">
        <v>1</v>
      </c>
      <c r="C6" t="s">
        <v>2</v>
      </c>
      <c r="D6" t="s">
        <v>3</v>
      </c>
      <c r="E6" t="s">
        <v>5</v>
      </c>
      <c r="F6" t="s">
        <v>4</v>
      </c>
      <c r="G6" t="s">
        <v>11</v>
      </c>
      <c r="I6" t="s">
        <v>17</v>
      </c>
      <c r="J6" s="4">
        <v>500</v>
      </c>
      <c r="N6" t="s">
        <v>82</v>
      </c>
      <c r="O6" t="s">
        <v>37</v>
      </c>
    </row>
    <row r="7" spans="1:15" ht="14.45" x14ac:dyDescent="0.3">
      <c r="A7" t="s">
        <v>84</v>
      </c>
      <c r="B7" s="2">
        <v>0</v>
      </c>
      <c r="C7" s="2">
        <v>900</v>
      </c>
      <c r="D7" s="2">
        <v>1200</v>
      </c>
      <c r="E7" s="2">
        <v>930</v>
      </c>
      <c r="F7" s="2">
        <v>1300</v>
      </c>
      <c r="G7" s="6">
        <f>SUM(B7:F7)</f>
        <v>4330</v>
      </c>
      <c r="J7" t="s">
        <v>83</v>
      </c>
      <c r="N7" t="s">
        <v>8</v>
      </c>
      <c r="O7" t="s">
        <v>67</v>
      </c>
    </row>
    <row r="8" spans="1:15" ht="14.45" x14ac:dyDescent="0.3">
      <c r="A8" t="s">
        <v>1</v>
      </c>
      <c r="B8" s="9">
        <v>420</v>
      </c>
      <c r="C8" s="9">
        <v>0</v>
      </c>
      <c r="D8" s="9">
        <v>30</v>
      </c>
      <c r="E8" s="9">
        <v>0</v>
      </c>
      <c r="F8" s="9">
        <v>0</v>
      </c>
      <c r="G8" s="6">
        <f t="shared" ref="G8:G12" si="0">SUM(B8:F8)</f>
        <v>450</v>
      </c>
      <c r="H8" t="s">
        <v>29</v>
      </c>
      <c r="I8" s="6">
        <f>J8*BigM</f>
        <v>500</v>
      </c>
      <c r="J8" s="2">
        <v>1</v>
      </c>
      <c r="N8" t="s">
        <v>87</v>
      </c>
      <c r="O8" t="s">
        <v>68</v>
      </c>
    </row>
    <row r="9" spans="1:15" ht="14.45" x14ac:dyDescent="0.3">
      <c r="A9" t="s">
        <v>2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6">
        <f t="shared" si="0"/>
        <v>0</v>
      </c>
      <c r="H9" t="s">
        <v>29</v>
      </c>
      <c r="I9" s="6">
        <f>J9*BigM</f>
        <v>0</v>
      </c>
      <c r="J9" s="2">
        <v>0</v>
      </c>
      <c r="N9" t="s">
        <v>86</v>
      </c>
      <c r="O9" t="s">
        <v>41</v>
      </c>
    </row>
    <row r="10" spans="1:15" ht="14.45" x14ac:dyDescent="0.3">
      <c r="A10" t="s">
        <v>3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6">
        <f t="shared" si="0"/>
        <v>0</v>
      </c>
      <c r="H10" t="s">
        <v>29</v>
      </c>
      <c r="I10" s="6">
        <f>J10*BigM</f>
        <v>0</v>
      </c>
      <c r="J10" s="2">
        <v>0</v>
      </c>
      <c r="N10" t="s">
        <v>88</v>
      </c>
      <c r="O10" t="s">
        <v>69</v>
      </c>
    </row>
    <row r="11" spans="1:15" ht="14.45" x14ac:dyDescent="0.3">
      <c r="A11" t="s">
        <v>5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6">
        <f t="shared" si="0"/>
        <v>0</v>
      </c>
      <c r="H11" t="s">
        <v>29</v>
      </c>
      <c r="I11" s="6">
        <f>J11*BigM</f>
        <v>0</v>
      </c>
      <c r="J11" s="2">
        <v>0</v>
      </c>
      <c r="N11" t="s">
        <v>21</v>
      </c>
      <c r="O11" t="s">
        <v>56</v>
      </c>
    </row>
    <row r="12" spans="1:15" ht="14.45" x14ac:dyDescent="0.3">
      <c r="A12" t="s">
        <v>4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6">
        <f t="shared" si="0"/>
        <v>0</v>
      </c>
      <c r="H12" t="s">
        <v>29</v>
      </c>
      <c r="I12" s="6">
        <f>J12*BigM</f>
        <v>0</v>
      </c>
      <c r="J12" s="2">
        <v>0</v>
      </c>
      <c r="N12" t="s">
        <v>42</v>
      </c>
      <c r="O12" t="s">
        <v>38</v>
      </c>
    </row>
    <row r="13" spans="1:15" ht="14.45" x14ac:dyDescent="0.3">
      <c r="I13">
        <v>1</v>
      </c>
      <c r="J13" s="6">
        <f>SUM(Domes_location)</f>
        <v>1</v>
      </c>
      <c r="N13" t="s">
        <v>43</v>
      </c>
      <c r="O13" t="s">
        <v>63</v>
      </c>
    </row>
    <row r="14" spans="1:15" ht="14.45" x14ac:dyDescent="0.3">
      <c r="A14" s="1" t="s">
        <v>12</v>
      </c>
      <c r="B14" t="s">
        <v>1</v>
      </c>
      <c r="C14" t="s">
        <v>2</v>
      </c>
      <c r="D14" t="s">
        <v>3</v>
      </c>
      <c r="E14" t="s">
        <v>5</v>
      </c>
      <c r="F14" t="s">
        <v>4</v>
      </c>
      <c r="N14" t="s">
        <v>70</v>
      </c>
      <c r="O14" t="s">
        <v>71</v>
      </c>
    </row>
    <row r="15" spans="1:15" ht="14.45" x14ac:dyDescent="0.3">
      <c r="A15" t="s">
        <v>1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6">
        <f>SUM(C15:F15)</f>
        <v>0</v>
      </c>
      <c r="N15" t="s">
        <v>45</v>
      </c>
      <c r="O15" t="s">
        <v>46</v>
      </c>
    </row>
    <row r="16" spans="1:15" ht="14.45" x14ac:dyDescent="0.3">
      <c r="A16" t="s">
        <v>2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6">
        <f>SUM(B16,D16:F16)</f>
        <v>0</v>
      </c>
      <c r="N16" t="s">
        <v>47</v>
      </c>
      <c r="O16" t="s">
        <v>48</v>
      </c>
    </row>
    <row r="17" spans="1:15" ht="14.45" x14ac:dyDescent="0.3">
      <c r="A17" t="s">
        <v>3</v>
      </c>
      <c r="B17" s="2">
        <v>0</v>
      </c>
      <c r="C17" s="2">
        <v>20</v>
      </c>
      <c r="D17" s="2">
        <v>0</v>
      </c>
      <c r="E17" s="2">
        <v>0</v>
      </c>
      <c r="F17" s="2">
        <v>0</v>
      </c>
      <c r="G17" s="6">
        <f>SUM(B17:C17,E17:F17)</f>
        <v>20</v>
      </c>
      <c r="N17" t="s">
        <v>49</v>
      </c>
      <c r="O17" t="s">
        <v>50</v>
      </c>
    </row>
    <row r="18" spans="1:15" ht="14.45" x14ac:dyDescent="0.3">
      <c r="A18" t="s">
        <v>5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6">
        <f>SUM(B18:D18,F18)</f>
        <v>0</v>
      </c>
      <c r="N18" t="s">
        <v>84</v>
      </c>
      <c r="O18" t="s">
        <v>64</v>
      </c>
    </row>
    <row r="19" spans="1:15" ht="14.45" x14ac:dyDescent="0.3">
      <c r="A19" t="s">
        <v>4</v>
      </c>
      <c r="B19" s="2">
        <v>0</v>
      </c>
      <c r="C19" s="2">
        <v>10</v>
      </c>
      <c r="D19" s="2">
        <v>0</v>
      </c>
      <c r="E19" s="2">
        <v>0</v>
      </c>
      <c r="F19" s="2">
        <v>0</v>
      </c>
      <c r="G19" s="6">
        <f>SUM(B19:E19)</f>
        <v>10</v>
      </c>
      <c r="N19" t="s">
        <v>51</v>
      </c>
      <c r="O19" t="s">
        <v>52</v>
      </c>
    </row>
    <row r="20" spans="1:15" ht="14.45" x14ac:dyDescent="0.3">
      <c r="A20" t="s">
        <v>30</v>
      </c>
      <c r="B20" s="6">
        <f>SUM(B16:B19)</f>
        <v>0</v>
      </c>
      <c r="C20" s="6">
        <f>SUM(C15,C17:C19)</f>
        <v>30</v>
      </c>
      <c r="D20" s="6">
        <f>SUM(D15:D16,D18:D19)</f>
        <v>0</v>
      </c>
      <c r="E20" s="6">
        <f>SUM(E15:E17,E19)</f>
        <v>0</v>
      </c>
      <c r="F20" s="6">
        <f>SUM(F15:F18)</f>
        <v>0</v>
      </c>
      <c r="N20" t="s">
        <v>53</v>
      </c>
      <c r="O20" t="s">
        <v>65</v>
      </c>
    </row>
    <row r="21" spans="1:15" x14ac:dyDescent="0.25">
      <c r="N21" t="s">
        <v>72</v>
      </c>
      <c r="O21" t="s">
        <v>73</v>
      </c>
    </row>
    <row r="22" spans="1:15" ht="14.45" x14ac:dyDescent="0.3">
      <c r="A22" s="1" t="s">
        <v>10</v>
      </c>
      <c r="B22" t="s">
        <v>1</v>
      </c>
      <c r="C22" t="s">
        <v>2</v>
      </c>
      <c r="D22" t="s">
        <v>3</v>
      </c>
      <c r="E22" t="s">
        <v>5</v>
      </c>
      <c r="F22" t="s">
        <v>4</v>
      </c>
      <c r="N22" t="s">
        <v>54</v>
      </c>
      <c r="O22" t="s">
        <v>55</v>
      </c>
    </row>
    <row r="23" spans="1:15" ht="14.45" x14ac:dyDescent="0.3">
      <c r="A23" t="s">
        <v>25</v>
      </c>
      <c r="B23" s="2">
        <v>0</v>
      </c>
      <c r="C23" s="2">
        <v>4</v>
      </c>
      <c r="D23" s="2">
        <v>6</v>
      </c>
      <c r="E23" s="2">
        <v>4</v>
      </c>
      <c r="F23" s="2">
        <v>6</v>
      </c>
      <c r="N23" t="s">
        <v>89</v>
      </c>
      <c r="O23" t="s">
        <v>74</v>
      </c>
    </row>
    <row r="24" spans="1:15" ht="14.45" x14ac:dyDescent="0.3">
      <c r="A24" t="s">
        <v>26</v>
      </c>
      <c r="B24" s="2">
        <v>0</v>
      </c>
      <c r="C24" s="2">
        <v>1</v>
      </c>
      <c r="D24" s="2">
        <v>0</v>
      </c>
      <c r="E24" s="2">
        <v>1</v>
      </c>
      <c r="F24" s="2">
        <v>1</v>
      </c>
      <c r="N24" t="s">
        <v>75</v>
      </c>
      <c r="O24" t="s">
        <v>76</v>
      </c>
    </row>
    <row r="25" spans="1:15" ht="14.45" x14ac:dyDescent="0.3">
      <c r="A25" t="s">
        <v>27</v>
      </c>
      <c r="B25" s="2">
        <v>0</v>
      </c>
      <c r="C25" s="2">
        <v>0</v>
      </c>
      <c r="D25" s="2">
        <v>0</v>
      </c>
      <c r="E25" s="2">
        <v>30</v>
      </c>
      <c r="F25" s="2">
        <v>0</v>
      </c>
      <c r="N25" t="s">
        <v>57</v>
      </c>
      <c r="O25" t="s">
        <v>58</v>
      </c>
    </row>
    <row r="26" spans="1:15" ht="14.45" x14ac:dyDescent="0.3">
      <c r="A26" t="s">
        <v>60</v>
      </c>
      <c r="B26" s="6">
        <f>B23*Con_40ft_capacity+B24*Con_20ft_capacity+B25</f>
        <v>0</v>
      </c>
      <c r="C26" s="6">
        <f>C23*Con_40ft_capacity+C24*Con_20ft_capacity+C25</f>
        <v>900</v>
      </c>
      <c r="D26" s="6">
        <f>D23*Con_40ft_capacity+D24*Con_20ft_capacity+D25</f>
        <v>1200</v>
      </c>
      <c r="E26" s="6">
        <f>E23*Con_40ft_capacity+E24*Con_20ft_capacity+E25</f>
        <v>930</v>
      </c>
      <c r="F26" s="6">
        <f>F23*Con_40ft_capacity+F24*Con_20ft_capacity+F25</f>
        <v>1300</v>
      </c>
      <c r="N26" t="s">
        <v>59</v>
      </c>
      <c r="O26" t="s">
        <v>66</v>
      </c>
    </row>
    <row r="27" spans="1:15" ht="14.45" x14ac:dyDescent="0.3">
      <c r="N27" t="s">
        <v>77</v>
      </c>
      <c r="O27" t="s">
        <v>78</v>
      </c>
    </row>
    <row r="28" spans="1:15" ht="14.45" x14ac:dyDescent="0.3">
      <c r="B28" t="s">
        <v>1</v>
      </c>
      <c r="C28" t="s">
        <v>2</v>
      </c>
      <c r="D28" t="s">
        <v>3</v>
      </c>
      <c r="E28" t="s">
        <v>5</v>
      </c>
      <c r="F28" t="s">
        <v>4</v>
      </c>
    </row>
    <row r="29" spans="1:15" ht="14.45" x14ac:dyDescent="0.3">
      <c r="A29" t="s">
        <v>22</v>
      </c>
      <c r="B29" s="10">
        <f>B26-B20+SUM(B8:B12)+G15</f>
        <v>420</v>
      </c>
      <c r="C29" s="10">
        <f>C26-C20+SUM(C8:C12)+G16</f>
        <v>870</v>
      </c>
      <c r="D29" s="10">
        <f>D26-D20+SUM(D8:D12)+G17</f>
        <v>1250</v>
      </c>
      <c r="E29" s="10">
        <f>E26-E20+SUM(E8:E12)+G18</f>
        <v>930</v>
      </c>
      <c r="F29" s="10">
        <f>F26-F20+SUM(F8:F12)+G19</f>
        <v>1310</v>
      </c>
    </row>
    <row r="30" spans="1:15" ht="14.45" x14ac:dyDescent="0.3">
      <c r="B30" t="s">
        <v>28</v>
      </c>
      <c r="C30" t="s">
        <v>28</v>
      </c>
      <c r="D30" t="s">
        <v>28</v>
      </c>
      <c r="E30" t="s">
        <v>28</v>
      </c>
      <c r="F30" t="s">
        <v>28</v>
      </c>
    </row>
    <row r="31" spans="1:15" ht="14.45" x14ac:dyDescent="0.3">
      <c r="A31" s="1" t="s">
        <v>7</v>
      </c>
    </row>
    <row r="32" spans="1:15" ht="14.45" x14ac:dyDescent="0.3">
      <c r="A32" s="1" t="s">
        <v>8</v>
      </c>
      <c r="B32" t="s">
        <v>1</v>
      </c>
      <c r="C32" t="s">
        <v>2</v>
      </c>
      <c r="D32" t="s">
        <v>3</v>
      </c>
      <c r="E32" t="s">
        <v>5</v>
      </c>
      <c r="F32" t="s">
        <v>4</v>
      </c>
    </row>
    <row r="33" spans="1:6" ht="14.45" x14ac:dyDescent="0.3">
      <c r="B33" s="4">
        <v>420</v>
      </c>
      <c r="C33" s="4">
        <v>870</v>
      </c>
      <c r="D33" s="4">
        <v>1250</v>
      </c>
      <c r="E33" s="4">
        <v>930</v>
      </c>
      <c r="F33" s="4">
        <v>1310</v>
      </c>
    </row>
    <row r="35" spans="1:6" ht="14.45" x14ac:dyDescent="0.3">
      <c r="A35" s="1" t="s">
        <v>33</v>
      </c>
      <c r="B35" t="s">
        <v>1</v>
      </c>
      <c r="C35" t="s">
        <v>2</v>
      </c>
      <c r="D35" t="s">
        <v>3</v>
      </c>
      <c r="E35" t="s">
        <v>5</v>
      </c>
      <c r="F35" t="s">
        <v>4</v>
      </c>
    </row>
    <row r="36" spans="1:6" ht="14.45" x14ac:dyDescent="0.3">
      <c r="A36" t="s">
        <v>31</v>
      </c>
      <c r="B36" s="3">
        <v>2000</v>
      </c>
      <c r="C36" s="3">
        <v>1600</v>
      </c>
      <c r="D36" s="3">
        <v>1800</v>
      </c>
      <c r="E36" s="3">
        <v>1200</v>
      </c>
      <c r="F36" s="3">
        <v>1650</v>
      </c>
    </row>
    <row r="37" spans="1:6" ht="14.45" x14ac:dyDescent="0.3">
      <c r="A37" t="s">
        <v>34</v>
      </c>
      <c r="B37" s="3">
        <v>1200</v>
      </c>
      <c r="C37" s="3">
        <v>1000</v>
      </c>
      <c r="D37" s="3">
        <v>1100</v>
      </c>
      <c r="E37" s="3">
        <v>700</v>
      </c>
      <c r="F37" s="3">
        <v>1050</v>
      </c>
    </row>
    <row r="38" spans="1:6" ht="14.45" x14ac:dyDescent="0.3">
      <c r="A38" t="s">
        <v>32</v>
      </c>
      <c r="B38" s="3">
        <v>25</v>
      </c>
      <c r="C38" s="3">
        <v>20</v>
      </c>
      <c r="D38" s="3">
        <v>23</v>
      </c>
      <c r="E38" s="3">
        <v>15</v>
      </c>
      <c r="F38" s="3">
        <v>22</v>
      </c>
    </row>
    <row r="40" spans="1:6" ht="14.45" x14ac:dyDescent="0.3">
      <c r="A40" s="1" t="s">
        <v>13</v>
      </c>
      <c r="B40" t="s">
        <v>1</v>
      </c>
      <c r="C40" t="s">
        <v>2</v>
      </c>
      <c r="D40" t="s">
        <v>3</v>
      </c>
      <c r="E40" t="s">
        <v>5</v>
      </c>
      <c r="F40" t="s">
        <v>4</v>
      </c>
    </row>
    <row r="41" spans="1:6" ht="14.45" x14ac:dyDescent="0.3">
      <c r="A41" t="s">
        <v>84</v>
      </c>
      <c r="B41" s="4">
        <v>30</v>
      </c>
      <c r="C41" s="4">
        <v>21</v>
      </c>
      <c r="D41" s="4">
        <v>28</v>
      </c>
      <c r="E41" s="4">
        <v>18</v>
      </c>
      <c r="F41" s="4">
        <v>25</v>
      </c>
    </row>
    <row r="43" spans="1:6" ht="14.45" x14ac:dyDescent="0.3">
      <c r="A43" s="1" t="s">
        <v>14</v>
      </c>
      <c r="B43" t="s">
        <v>0</v>
      </c>
      <c r="D43" s="1"/>
    </row>
    <row r="44" spans="1:6" ht="14.45" x14ac:dyDescent="0.3">
      <c r="A44" t="s">
        <v>85</v>
      </c>
      <c r="B44" s="3">
        <v>440</v>
      </c>
    </row>
    <row r="45" spans="1:6" x14ac:dyDescent="0.25">
      <c r="A45" t="s">
        <v>1</v>
      </c>
      <c r="B45" s="3">
        <v>450</v>
      </c>
    </row>
    <row r="46" spans="1:6" x14ac:dyDescent="0.25">
      <c r="A46" t="s">
        <v>2</v>
      </c>
      <c r="B46" s="3">
        <v>480</v>
      </c>
    </row>
    <row r="47" spans="1:6" x14ac:dyDescent="0.25">
      <c r="A47" t="s">
        <v>3</v>
      </c>
      <c r="B47" s="3">
        <v>505</v>
      </c>
    </row>
    <row r="48" spans="1:6" x14ac:dyDescent="0.25">
      <c r="A48" t="s">
        <v>5</v>
      </c>
      <c r="B48" s="3">
        <v>490</v>
      </c>
    </row>
    <row r="49" spans="1:6" x14ac:dyDescent="0.25">
      <c r="A49" t="s">
        <v>4</v>
      </c>
      <c r="B49" s="3">
        <v>515</v>
      </c>
    </row>
    <row r="51" spans="1:6" x14ac:dyDescent="0.25">
      <c r="A51" t="s">
        <v>15</v>
      </c>
      <c r="B51" t="s">
        <v>1</v>
      </c>
      <c r="C51" t="s">
        <v>2</v>
      </c>
      <c r="D51" t="s">
        <v>3</v>
      </c>
      <c r="E51" t="s">
        <v>5</v>
      </c>
      <c r="F51" t="s">
        <v>4</v>
      </c>
    </row>
    <row r="52" spans="1:6" x14ac:dyDescent="0.25">
      <c r="A52" t="s">
        <v>1</v>
      </c>
      <c r="B52" s="3">
        <v>0</v>
      </c>
      <c r="C52" s="3">
        <v>35</v>
      </c>
      <c r="D52" s="3">
        <v>10</v>
      </c>
      <c r="E52" s="3">
        <v>35</v>
      </c>
      <c r="F52" s="3">
        <v>25</v>
      </c>
    </row>
    <row r="53" spans="1:6" x14ac:dyDescent="0.25">
      <c r="A53" t="s">
        <v>2</v>
      </c>
      <c r="B53" s="3">
        <v>35</v>
      </c>
      <c r="C53" s="3">
        <v>0</v>
      </c>
      <c r="D53" s="3">
        <v>25</v>
      </c>
      <c r="E53" s="3">
        <v>70</v>
      </c>
      <c r="F53" s="3">
        <v>15</v>
      </c>
    </row>
    <row r="54" spans="1:6" x14ac:dyDescent="0.25">
      <c r="A54" t="s">
        <v>3</v>
      </c>
      <c r="B54" s="3">
        <v>10</v>
      </c>
      <c r="C54" s="3">
        <v>25</v>
      </c>
      <c r="D54" s="3">
        <v>0</v>
      </c>
      <c r="E54" s="3">
        <v>45</v>
      </c>
      <c r="F54" s="3">
        <v>15</v>
      </c>
    </row>
    <row r="55" spans="1:6" x14ac:dyDescent="0.25">
      <c r="A55" t="s">
        <v>5</v>
      </c>
      <c r="B55" s="3">
        <v>35</v>
      </c>
      <c r="C55" s="3">
        <v>70</v>
      </c>
      <c r="D55" s="3">
        <v>45</v>
      </c>
      <c r="E55" s="3">
        <v>0</v>
      </c>
      <c r="F55" s="3">
        <v>55</v>
      </c>
    </row>
    <row r="56" spans="1:6" x14ac:dyDescent="0.25">
      <c r="A56" t="s">
        <v>4</v>
      </c>
      <c r="B56" s="3">
        <v>25</v>
      </c>
      <c r="C56" s="3">
        <v>15</v>
      </c>
      <c r="D56" s="3">
        <v>15</v>
      </c>
      <c r="E56" s="3">
        <v>55</v>
      </c>
      <c r="F56" s="3">
        <v>0</v>
      </c>
    </row>
    <row r="58" spans="1:6" x14ac:dyDescent="0.25">
      <c r="A58" t="s">
        <v>16</v>
      </c>
      <c r="B58" s="5">
        <v>0.15</v>
      </c>
    </row>
    <row r="59" spans="1:6" x14ac:dyDescent="0.25">
      <c r="A59" t="s">
        <v>23</v>
      </c>
      <c r="B59" s="4">
        <v>200</v>
      </c>
    </row>
    <row r="60" spans="1:6" x14ac:dyDescent="0.25">
      <c r="A60" t="s">
        <v>24</v>
      </c>
      <c r="B60" s="4">
        <v>100</v>
      </c>
    </row>
  </sheetData>
  <pageMargins left="0.7" right="0.7" top="0.75" bottom="0.75" header="0.3" footer="0.3"/>
  <pageSetup scale="46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28" baseType="lpstr">
      <vt:lpstr>Oz Sourcing</vt:lpstr>
      <vt:lpstr>BigM</vt:lpstr>
      <vt:lpstr>Charge_shipment</vt:lpstr>
      <vt:lpstr>Con_20ft_capacity</vt:lpstr>
      <vt:lpstr>Con_20ft_tpt_cost</vt:lpstr>
      <vt:lpstr>Con_40ft_capacity</vt:lpstr>
      <vt:lpstr>Con_40ft_tpt_cost</vt:lpstr>
      <vt:lpstr>Demand</vt:lpstr>
      <vt:lpstr>Domes_capacity</vt:lpstr>
      <vt:lpstr>Domes_location</vt:lpstr>
      <vt:lpstr>Domes_shipout</vt:lpstr>
      <vt:lpstr>Holding</vt:lpstr>
      <vt:lpstr>Interest_rate</vt:lpstr>
      <vt:lpstr>LCL_tpt_cost</vt:lpstr>
      <vt:lpstr>Net_inflow</vt:lpstr>
      <vt:lpstr>Num_of_20</vt:lpstr>
      <vt:lpstr>Num_of_40</vt:lpstr>
      <vt:lpstr>Num_of_LCL_units</vt:lpstr>
      <vt:lpstr>Ovis</vt:lpstr>
      <vt:lpstr>Produced_road</vt:lpstr>
      <vt:lpstr>Road_tpt_cost</vt:lpstr>
      <vt:lpstr>Sea_transport</vt:lpstr>
      <vt:lpstr>Total_cost</vt:lpstr>
      <vt:lpstr>Total_Domes_location</vt:lpstr>
      <vt:lpstr>Total_sea</vt:lpstr>
      <vt:lpstr>Transferred_road</vt:lpstr>
      <vt:lpstr>Unit_cost</vt:lpstr>
      <vt:lpstr>Units_shipped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2020-04-27T08:43:25Z</dcterms:modified>
</cp:coreProperties>
</file>