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8800" windowHeight="11520"/>
  </bookViews>
  <sheets>
    <sheet name="Head office (HO)" sheetId="5" r:id="rId1"/>
    <sheet name="Property" sheetId="1" r:id="rId2"/>
    <sheet name="Key client (KC)" sheetId="6" r:id="rId3"/>
    <sheet name="data" sheetId="4" r:id="rId4"/>
  </sheets>
  <externalReferences>
    <externalReference r:id="rId5"/>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4" l="1"/>
  <c r="B31" i="4"/>
  <c r="B32" i="4"/>
  <c r="B33" i="4"/>
  <c r="B34" i="4"/>
  <c r="B35" i="4"/>
  <c r="B36" i="4"/>
  <c r="B37" i="4"/>
  <c r="B38" i="4"/>
  <c r="B39" i="4"/>
  <c r="B40" i="4"/>
  <c r="B41" i="4"/>
  <c r="B42" i="4"/>
  <c r="B29" i="4"/>
  <c r="B23" i="4"/>
  <c r="C23" i="4"/>
  <c r="D23" i="4"/>
  <c r="E23" i="4"/>
  <c r="B24" i="4"/>
  <c r="C24" i="4"/>
  <c r="D24" i="4"/>
  <c r="E24" i="4"/>
  <c r="B25" i="4"/>
  <c r="C25" i="4"/>
  <c r="D25" i="4"/>
  <c r="E25" i="4"/>
  <c r="B26" i="4"/>
  <c r="C26" i="4"/>
  <c r="D26" i="4"/>
  <c r="E26" i="4"/>
  <c r="A24" i="4"/>
  <c r="A25" i="4"/>
  <c r="A26" i="4"/>
  <c r="A23" i="4"/>
  <c r="B17" i="4"/>
  <c r="C17" i="4"/>
  <c r="D17" i="4"/>
  <c r="E17" i="4"/>
  <c r="B18" i="4"/>
  <c r="C18" i="4"/>
  <c r="D18" i="4"/>
  <c r="E18" i="4"/>
  <c r="B19" i="4"/>
  <c r="C19" i="4"/>
  <c r="D19" i="4"/>
  <c r="E19" i="4"/>
  <c r="B20" i="4"/>
  <c r="C20" i="4"/>
  <c r="D20" i="4"/>
  <c r="E20" i="4"/>
  <c r="A18" i="4"/>
  <c r="A19" i="4"/>
  <c r="A20" i="4"/>
  <c r="A17" i="4"/>
  <c r="A11" i="4"/>
  <c r="B11" i="4"/>
  <c r="C11" i="4"/>
  <c r="A12" i="4"/>
  <c r="B12" i="4"/>
  <c r="C12" i="4"/>
  <c r="A13" i="4"/>
  <c r="B13" i="4"/>
  <c r="C13" i="4"/>
  <c r="B10" i="4"/>
  <c r="C10" i="4"/>
  <c r="A10" i="4"/>
  <c r="D5" i="4"/>
  <c r="E5" i="4"/>
  <c r="D6" i="4"/>
  <c r="E6" i="4"/>
  <c r="E4" i="4"/>
  <c r="D4" i="4"/>
  <c r="A5" i="4"/>
  <c r="B5" i="4"/>
  <c r="A6" i="4"/>
  <c r="B6" i="4"/>
  <c r="B4" i="4"/>
  <c r="A4" i="4"/>
  <c r="G5" i="4"/>
  <c r="H5" i="4"/>
  <c r="I5" i="4"/>
  <c r="H4" i="4"/>
  <c r="I4" i="4"/>
  <c r="G4" i="4"/>
  <c r="N12" i="5" l="1"/>
  <c r="J12" i="5"/>
  <c r="R12" i="5"/>
  <c r="C25" i="6"/>
  <c r="I20" i="6"/>
  <c r="G20" i="6"/>
  <c r="E20" i="6"/>
  <c r="C20" i="6"/>
  <c r="I17" i="6"/>
  <c r="G17" i="6"/>
  <c r="E17" i="6"/>
  <c r="C17" i="6"/>
  <c r="I11" i="6"/>
  <c r="G11" i="6"/>
  <c r="E11" i="6"/>
  <c r="I8" i="6"/>
  <c r="G8" i="6"/>
  <c r="E8" i="6"/>
  <c r="C11" i="6"/>
  <c r="C8" i="6"/>
  <c r="M19" i="1"/>
  <c r="K19" i="1"/>
  <c r="I19" i="1"/>
  <c r="G19" i="1"/>
  <c r="M22" i="1"/>
  <c r="K22" i="1"/>
  <c r="I22" i="1"/>
  <c r="G22" i="1"/>
  <c r="J21" i="6"/>
  <c r="J12" i="6"/>
  <c r="P10" i="5"/>
  <c r="L10" i="5"/>
  <c r="H10" i="5"/>
  <c r="D10" i="5"/>
  <c r="C6" i="1"/>
  <c r="K5" i="5"/>
  <c r="K6" i="5" s="1"/>
  <c r="B9" i="1"/>
  <c r="E9" i="1"/>
  <c r="E9" i="5"/>
  <c r="F9" i="5" s="1"/>
  <c r="E8" i="1"/>
  <c r="E8" i="5"/>
  <c r="F8" i="5" s="1"/>
  <c r="B8" i="1"/>
  <c r="F26" i="1" l="1"/>
  <c r="F27" i="1" s="1"/>
  <c r="G6" i="1"/>
  <c r="I6" i="1"/>
  <c r="C24" i="6"/>
  <c r="D24" i="6" s="1"/>
  <c r="E24" i="6" s="1"/>
  <c r="G3" i="1"/>
  <c r="J18" i="1" s="1"/>
  <c r="C15" i="6"/>
  <c r="J15" i="5"/>
  <c r="N15" i="5"/>
  <c r="I6" i="6"/>
  <c r="I8" i="5"/>
  <c r="I9" i="5"/>
  <c r="J9" i="5" s="1"/>
  <c r="K6" i="1"/>
  <c r="E15" i="6"/>
  <c r="R15" i="5"/>
  <c r="O5" i="5"/>
  <c r="O6" i="5" s="1"/>
  <c r="M6" i="1"/>
  <c r="G15" i="6"/>
  <c r="F15" i="5"/>
  <c r="I15" i="6"/>
  <c r="B8" i="5"/>
  <c r="C6" i="6"/>
  <c r="C5" i="5"/>
  <c r="C6" i="5" s="1"/>
  <c r="E6" i="6"/>
  <c r="B9" i="5"/>
  <c r="G5" i="5"/>
  <c r="G6" i="5" s="1"/>
  <c r="G6" i="6"/>
  <c r="E3" i="6"/>
  <c r="H16" i="6" s="1"/>
  <c r="F8" i="1"/>
  <c r="F9" i="1"/>
  <c r="D10" i="1"/>
  <c r="N21" i="1" l="1"/>
  <c r="N18" i="1"/>
  <c r="L21" i="1"/>
  <c r="C26" i="6"/>
  <c r="H21" i="1"/>
  <c r="M8" i="5"/>
  <c r="J8" i="5"/>
  <c r="J17" i="5" s="1"/>
  <c r="J21" i="1"/>
  <c r="L18" i="1"/>
  <c r="H18" i="1"/>
  <c r="H19" i="6"/>
  <c r="H21" i="6" s="1"/>
  <c r="H10" i="6"/>
  <c r="F19" i="6"/>
  <c r="D10" i="6"/>
  <c r="J10" i="6"/>
  <c r="F10" i="6"/>
  <c r="H7" i="6"/>
  <c r="D19" i="6"/>
  <c r="D21" i="6" s="1"/>
  <c r="F16" i="6"/>
  <c r="D16" i="6"/>
  <c r="F7" i="6"/>
  <c r="J19" i="6"/>
  <c r="M9" i="5"/>
  <c r="D7" i="6"/>
  <c r="J16" i="6"/>
  <c r="J7" i="6"/>
  <c r="N23" i="1"/>
  <c r="F15" i="1"/>
  <c r="F12" i="1"/>
  <c r="H23" i="1" l="1"/>
  <c r="H12" i="6"/>
  <c r="L23" i="1"/>
  <c r="F21" i="6"/>
  <c r="D12" i="6"/>
  <c r="Q9" i="5"/>
  <c r="R9" i="5" s="1"/>
  <c r="N9" i="5"/>
  <c r="Q8" i="5"/>
  <c r="R8" i="5" s="1"/>
  <c r="R17" i="5" s="1"/>
  <c r="N8" i="5"/>
  <c r="F12" i="6"/>
  <c r="F23" i="1"/>
  <c r="F12" i="5"/>
  <c r="F17" i="5" s="1"/>
  <c r="C23" i="6" l="1"/>
  <c r="D23" i="6" s="1"/>
  <c r="N17" i="5"/>
  <c r="F19" i="5" s="1"/>
  <c r="J23" i="1" l="1"/>
  <c r="F25" i="1" l="1"/>
  <c r="G25" i="1" s="1"/>
</calcChain>
</file>

<file path=xl/sharedStrings.xml><?xml version="1.0" encoding="utf-8"?>
<sst xmlns="http://schemas.openxmlformats.org/spreadsheetml/2006/main" count="151" uniqueCount="67">
  <si>
    <t>Head Office</t>
  </si>
  <si>
    <t>Negotiation partner</t>
  </si>
  <si>
    <t>Negotiation topic</t>
  </si>
  <si>
    <t>Key Client 1</t>
  </si>
  <si>
    <t>Key Client 2</t>
  </si>
  <si>
    <t>Key Client 3</t>
  </si>
  <si>
    <t>Key Client 4</t>
  </si>
  <si>
    <t>Investments in:</t>
  </si>
  <si>
    <t>EUR</t>
  </si>
  <si>
    <t>Points</t>
  </si>
  <si>
    <t>Points/ kEUR</t>
  </si>
  <si>
    <t>Total points</t>
  </si>
  <si>
    <t>Volume for Q1 next year</t>
  </si>
  <si>
    <t>Relative price change vs Q1 this year</t>
  </si>
  <si>
    <t>Investment paid by:</t>
  </si>
  <si>
    <t>Select one alternative:</t>
  </si>
  <si>
    <t>Total points per partner</t>
  </si>
  <si>
    <t>Grand total</t>
  </si>
  <si>
    <t>Rate structure</t>
  </si>
  <si>
    <t>Amount</t>
  </si>
  <si>
    <t>property</t>
  </si>
  <si>
    <t>HO</t>
  </si>
  <si>
    <t>rates</t>
  </si>
  <si>
    <t>volume (rooms)</t>
  </si>
  <si>
    <t>ADR change for next Q1</t>
  </si>
  <si>
    <t>+5%</t>
  </si>
  <si>
    <t>No deal</t>
  </si>
  <si>
    <t>(No deal = no deal or no negotiations with the key client)</t>
  </si>
  <si>
    <t>Investments</t>
  </si>
  <si>
    <t>head-office</t>
  </si>
  <si>
    <t>Average rate change</t>
  </si>
  <si>
    <t>Property</t>
  </si>
  <si>
    <t>Property 1</t>
  </si>
  <si>
    <t>Property 2</t>
  </si>
  <si>
    <t>Property 3</t>
  </si>
  <si>
    <t>Property 4</t>
  </si>
  <si>
    <t>Louvre Hotels Group (Head Office)</t>
  </si>
  <si>
    <t>Key Client</t>
  </si>
  <si>
    <t>(No deal = no deal or no negotiations with the property)</t>
  </si>
  <si>
    <t>Property 5</t>
  </si>
  <si>
    <t>Property 6</t>
  </si>
  <si>
    <t>Property 7</t>
  </si>
  <si>
    <t>Property 8</t>
  </si>
  <si>
    <t>Renault Trucks</t>
  </si>
  <si>
    <t>KC A</t>
  </si>
  <si>
    <t>KC B</t>
  </si>
  <si>
    <t>Property C</t>
  </si>
  <si>
    <t>Property D</t>
  </si>
  <si>
    <t>Premiere Classe Lyon Centre Gare Part Dieu</t>
  </si>
  <si>
    <t>Players</t>
  </si>
  <si>
    <t>Property-KC negotiations</t>
  </si>
  <si>
    <t>Property-HO negotiations</t>
  </si>
  <si>
    <t>Rooms sold</t>
  </si>
  <si>
    <t>Rooms bought</t>
  </si>
  <si>
    <t>Number of hotels</t>
  </si>
  <si>
    <t>Average price change</t>
  </si>
  <si>
    <t>Chain 1</t>
  </si>
  <si>
    <t>Chain 2</t>
  </si>
  <si>
    <t>Key client 1</t>
  </si>
  <si>
    <t>Key client 2</t>
  </si>
  <si>
    <t>Key client 3</t>
  </si>
  <si>
    <t>Key client 4</t>
  </si>
  <si>
    <t>40% HO/60% property</t>
  </si>
  <si>
    <t>60% property/40% HO</t>
  </si>
  <si>
    <t>USE DROP DOWN MENUS ACCESSIBLE BY CLICKING ON THE ORANGE CELLS TO FILL THE TEMPLATE. IF "NO DEAL", BOTH PRICE CHANGE AND VOLUME MUST BE SET AT THIS ALTERNATIVE (OR AN ERROR IS DISPLAYED).</t>
  </si>
  <si>
    <r>
      <t xml:space="preserve">Property </t>
    </r>
    <r>
      <rPr>
        <i/>
        <sz val="11"/>
        <color theme="1"/>
        <rFont val="Calibri"/>
        <family val="2"/>
        <scheme val="minor"/>
      </rPr>
      <t>(If you did not negotiate with a hotel, indicate "no deal")</t>
    </r>
  </si>
  <si>
    <t>USE DROP DOWN MENUS ACCESSIBLE BY CLICKING ON THE ORANGE CELLS TO FILL THE TEMPLATE. INPUT INVESTMENT AMOUNTS MANUALLY.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</si>
</sst>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2]\ * #,##0_);_([$€-2]\ * \(#,##0\);_([$€-2]\ * &quot;-&quot;??_);_(@_)"/>
    <numFmt numFmtId="165" formatCode="0.0%"/>
  </numFmts>
  <fonts count="10" x14ac:knownFonts="1">
    <font>
      <sz val="11"/>
      <color theme="1"/>
      <name val="Calibri"/>
      <family val="2"/>
      <scheme val="minor"/>
    </font>
    <font>
      <sz val="11"/>
      <color theme="1"/>
      <name val="Calibri"/>
      <family val="2"/>
      <scheme val="minor"/>
    </font>
    <font>
      <b/>
      <sz val="11"/>
      <color rgb="FFFF0000"/>
      <name val="Calibri"/>
      <family val="2"/>
      <scheme val="minor"/>
    </font>
    <font>
      <sz val="11"/>
      <color rgb="FF00610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4"/>
      <color theme="1"/>
      <name val="Calibri"/>
      <family val="2"/>
      <scheme val="minor"/>
    </font>
    <font>
      <u/>
      <sz val="11"/>
      <color theme="1"/>
      <name val="Calibri"/>
      <family val="2"/>
      <scheme val="minor"/>
    </font>
  </fonts>
  <fills count="5">
    <fill>
      <patternFill patternType="none"/>
    </fill>
    <fill>
      <patternFill patternType="gray125"/>
    </fill>
    <fill>
      <patternFill patternType="solid">
        <fgColor rgb="FFC6EFCE"/>
      </patternFill>
    </fill>
    <fill>
      <patternFill patternType="solid">
        <fgColor rgb="FFFFC000"/>
        <bgColor indexed="64"/>
      </patternFill>
    </fill>
    <fill>
      <patternFill patternType="solid">
        <fgColor theme="0"/>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ck">
        <color theme="9" tint="-0.24994659260841701"/>
      </left>
      <right/>
      <top style="thick">
        <color theme="9" tint="-0.24994659260841701"/>
      </top>
      <bottom style="thick">
        <color theme="9" tint="-0.24994659260841701"/>
      </bottom>
      <diagonal/>
    </border>
    <border>
      <left/>
      <right/>
      <top style="thick">
        <color theme="9" tint="-0.24994659260841701"/>
      </top>
      <bottom style="thick">
        <color theme="9" tint="-0.24994659260841701"/>
      </bottom>
      <diagonal/>
    </border>
    <border>
      <left/>
      <right style="thick">
        <color theme="9" tint="-0.24994659260841701"/>
      </right>
      <top style="thick">
        <color theme="9" tint="-0.24994659260841701"/>
      </top>
      <bottom style="thick">
        <color theme="9" tint="-0.2499465926084170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2" borderId="0" applyNumberFormat="0" applyBorder="0" applyAlignment="0" applyProtection="0"/>
  </cellStyleXfs>
  <cellXfs count="52">
    <xf numFmtId="0" fontId="0" fillId="0" borderId="0" xfId="0"/>
    <xf numFmtId="0" fontId="0" fillId="0" borderId="0" xfId="0" applyAlignment="1">
      <alignment wrapText="1"/>
    </xf>
    <xf numFmtId="0" fontId="0" fillId="0" borderId="2" xfId="0" applyBorder="1" applyAlignment="1">
      <alignment horizontal="center"/>
    </xf>
    <xf numFmtId="0" fontId="0" fillId="0" borderId="3" xfId="0" applyBorder="1" applyAlignment="1">
      <alignment horizontal="center"/>
    </xf>
    <xf numFmtId="0" fontId="2" fillId="0" borderId="0" xfId="0" applyFont="1"/>
    <xf numFmtId="0" fontId="5" fillId="0" borderId="0" xfId="0" applyFont="1"/>
    <xf numFmtId="0" fontId="0" fillId="0" borderId="6" xfId="0" applyBorder="1"/>
    <xf numFmtId="0" fontId="7" fillId="0" borderId="0" xfId="0" applyFont="1"/>
    <xf numFmtId="0" fontId="2" fillId="0" borderId="0" xfId="0" applyFont="1" applyFill="1"/>
    <xf numFmtId="0" fontId="4" fillId="0" borderId="0" xfId="0" applyFont="1" applyFill="1"/>
    <xf numFmtId="164" fontId="0" fillId="3" borderId="4" xfId="0" applyNumberFormat="1" applyFill="1" applyBorder="1" applyProtection="1">
      <protection locked="0"/>
    </xf>
    <xf numFmtId="164" fontId="0" fillId="3" borderId="5" xfId="0" applyNumberFormat="1" applyFill="1" applyBorder="1" applyProtection="1">
      <protection locked="0"/>
    </xf>
    <xf numFmtId="0" fontId="0" fillId="0" borderId="0" xfId="0" applyAlignment="1"/>
    <xf numFmtId="0" fontId="0" fillId="0" borderId="6" xfId="0" applyBorder="1" applyAlignment="1">
      <alignment wrapText="1"/>
    </xf>
    <xf numFmtId="0" fontId="0" fillId="0" borderId="0" xfId="1" applyNumberFormat="1" applyFont="1" applyAlignment="1">
      <alignment horizontal="center"/>
    </xf>
    <xf numFmtId="0" fontId="0" fillId="0" borderId="0" xfId="0" applyNumberFormat="1" applyAlignment="1">
      <alignment horizontal="center" wrapText="1"/>
    </xf>
    <xf numFmtId="0" fontId="0" fillId="0" borderId="0" xfId="0" applyAlignment="1">
      <alignment horizontal="center"/>
    </xf>
    <xf numFmtId="0" fontId="0" fillId="0" borderId="1" xfId="0" applyBorder="1"/>
    <xf numFmtId="0" fontId="0" fillId="0" borderId="2" xfId="0" applyBorder="1"/>
    <xf numFmtId="0" fontId="8" fillId="0" borderId="8" xfId="0" applyFont="1" applyBorder="1"/>
    <xf numFmtId="0" fontId="8" fillId="0" borderId="9" xfId="0" applyFont="1" applyBorder="1"/>
    <xf numFmtId="0" fontId="8" fillId="0" borderId="10" xfId="0" applyFont="1" applyBorder="1"/>
    <xf numFmtId="0" fontId="5" fillId="0" borderId="6" xfId="0" applyFont="1" applyBorder="1"/>
    <xf numFmtId="0" fontId="6" fillId="0" borderId="0" xfId="0" applyFont="1"/>
    <xf numFmtId="0" fontId="5" fillId="0" borderId="6" xfId="0" applyFont="1" applyBorder="1" applyAlignment="1">
      <alignment wrapText="1"/>
    </xf>
    <xf numFmtId="0" fontId="0" fillId="0" borderId="0" xfId="0" applyBorder="1"/>
    <xf numFmtId="0" fontId="0" fillId="0" borderId="0" xfId="0" applyBorder="1" applyAlignment="1">
      <alignment horizontal="center"/>
    </xf>
    <xf numFmtId="0" fontId="6" fillId="4" borderId="0" xfId="0" applyFont="1" applyFill="1"/>
    <xf numFmtId="0" fontId="0" fillId="0" borderId="0" xfId="0" applyFill="1" applyBorder="1"/>
    <xf numFmtId="165" fontId="0" fillId="0" borderId="0" xfId="2" applyNumberFormat="1" applyFont="1"/>
    <xf numFmtId="9" fontId="0" fillId="3" borderId="7" xfId="2" applyFont="1" applyFill="1" applyBorder="1" applyAlignment="1" applyProtection="1">
      <alignment horizontal="center"/>
      <protection locked="0"/>
    </xf>
    <xf numFmtId="0" fontId="0" fillId="3" borderId="7" xfId="0" applyFill="1" applyBorder="1" applyAlignment="1" applyProtection="1">
      <alignment horizontal="center"/>
      <protection locked="0"/>
    </xf>
    <xf numFmtId="0" fontId="5" fillId="0" borderId="0" xfId="0" applyFont="1" applyProtection="1"/>
    <xf numFmtId="0" fontId="0" fillId="0" borderId="0" xfId="0" applyProtection="1"/>
    <xf numFmtId="0" fontId="9" fillId="0" borderId="0" xfId="0" applyFont="1" applyProtection="1"/>
    <xf numFmtId="9" fontId="0" fillId="0" borderId="0" xfId="0" applyNumberFormat="1" applyProtection="1"/>
    <xf numFmtId="0" fontId="0" fillId="0" borderId="0" xfId="0" applyNumberFormat="1" applyProtection="1"/>
    <xf numFmtId="0" fontId="0" fillId="0" borderId="0" xfId="0" applyAlignment="1" applyProtection="1"/>
    <xf numFmtId="9" fontId="0" fillId="0" borderId="0" xfId="0" applyNumberFormat="1" applyAlignment="1" applyProtection="1">
      <alignment horizontal="right"/>
    </xf>
    <xf numFmtId="0" fontId="0" fillId="0" borderId="0" xfId="0" applyNumberFormat="1" applyAlignment="1" applyProtection="1">
      <alignment horizontal="right"/>
    </xf>
    <xf numFmtId="0" fontId="0" fillId="0" borderId="0" xfId="0" applyAlignment="1" applyProtection="1">
      <alignment wrapText="1"/>
    </xf>
    <xf numFmtId="0" fontId="0" fillId="0" borderId="0" xfId="0" applyAlignment="1" applyProtection="1">
      <alignment horizontal="right"/>
    </xf>
    <xf numFmtId="0" fontId="0" fillId="0" borderId="6" xfId="0" applyBorder="1" applyAlignment="1">
      <alignment horizontal="center" wrapText="1"/>
    </xf>
    <xf numFmtId="0" fontId="6" fillId="4" borderId="0" xfId="0" applyFont="1" applyFill="1" applyBorder="1" applyAlignment="1">
      <alignment horizontal="center"/>
    </xf>
    <xf numFmtId="165" fontId="3" fillId="2" borderId="0" xfId="3" applyNumberFormat="1"/>
    <xf numFmtId="0" fontId="0" fillId="3" borderId="1"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9" fontId="0" fillId="3" borderId="1" xfId="2" applyFont="1" applyFill="1" applyBorder="1" applyAlignment="1" applyProtection="1">
      <alignment horizontal="center"/>
      <protection locked="0"/>
    </xf>
    <xf numFmtId="9" fontId="0" fillId="3" borderId="2" xfId="2" applyFont="1" applyFill="1" applyBorder="1" applyAlignment="1" applyProtection="1">
      <alignment horizontal="center"/>
      <protection locked="0"/>
    </xf>
    <xf numFmtId="9" fontId="0" fillId="3" borderId="3" xfId="2" applyFont="1" applyFill="1" applyBorder="1" applyAlignment="1" applyProtection="1">
      <alignment horizontal="center"/>
      <protection locked="0"/>
    </xf>
    <xf numFmtId="0" fontId="5" fillId="0" borderId="6" xfId="0" applyFont="1" applyBorder="1" applyAlignment="1">
      <alignment horizontal="left" wrapText="1"/>
    </xf>
  </cellXfs>
  <cellStyles count="4">
    <cellStyle name="Milliers" xfId="1" builtinId="3"/>
    <cellStyle name="Normal" xfId="0" builtinId="0"/>
    <cellStyle name="Pourcentage" xfId="2" builtinId="5"/>
    <cellStyle name="Satisfaisant" xfId="3" builtinId="26"/>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ole%20play%20-%20main%20fi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ver page"/>
      <sheetName val="2) Instructor matrix"/>
      <sheetName val="3) Timetable"/>
      <sheetName val="4) Pre-assignment"/>
      <sheetName val="5) Data"/>
      <sheetName val="6) Strategy preparation"/>
      <sheetName val="7) Negotiation goals per role"/>
      <sheetName val="8) Reflection and presentation"/>
      <sheetName val="9) Grading criteria"/>
    </sheetNames>
    <sheetDataSet>
      <sheetData sheetId="0"/>
      <sheetData sheetId="1"/>
      <sheetData sheetId="2"/>
      <sheetData sheetId="3"/>
      <sheetData sheetId="4">
        <row r="4">
          <cell r="I4" t="str">
            <v>Improvements identified by property</v>
          </cell>
          <cell r="J4">
            <v>3</v>
          </cell>
          <cell r="K4">
            <v>1</v>
          </cell>
          <cell r="M4">
            <v>-0.1</v>
          </cell>
          <cell r="N4">
            <v>-150</v>
          </cell>
          <cell r="O4">
            <v>-200</v>
          </cell>
          <cell r="P4">
            <v>350</v>
          </cell>
          <cell r="Q4">
            <v>200</v>
          </cell>
        </row>
        <row r="5">
          <cell r="I5" t="str">
            <v>Improvements identified by head office</v>
          </cell>
          <cell r="J5">
            <v>1</v>
          </cell>
          <cell r="K5">
            <v>3</v>
          </cell>
          <cell r="M5">
            <v>-0.05</v>
          </cell>
          <cell r="N5">
            <v>50</v>
          </cell>
          <cell r="O5">
            <v>100</v>
          </cell>
          <cell r="P5">
            <v>150</v>
          </cell>
          <cell r="Q5">
            <v>100</v>
          </cell>
          <cell r="T5" t="str">
            <v>+5%</v>
          </cell>
          <cell r="U5">
            <v>-200</v>
          </cell>
          <cell r="V5">
            <v>400</v>
          </cell>
        </row>
        <row r="6">
          <cell r="M6" t="str">
            <v>+5%</v>
          </cell>
          <cell r="N6">
            <v>200</v>
          </cell>
          <cell r="O6">
            <v>350</v>
          </cell>
          <cell r="P6">
            <v>-250</v>
          </cell>
          <cell r="Q6">
            <v>50</v>
          </cell>
          <cell r="T6">
            <v>0</v>
          </cell>
          <cell r="U6">
            <v>50</v>
          </cell>
          <cell r="V6">
            <v>50</v>
          </cell>
        </row>
        <row r="7">
          <cell r="M7" t="str">
            <v>No deal</v>
          </cell>
          <cell r="N7">
            <v>0</v>
          </cell>
          <cell r="O7">
            <v>0</v>
          </cell>
          <cell r="P7">
            <v>0</v>
          </cell>
          <cell r="Q7">
            <v>0</v>
          </cell>
          <cell r="T7">
            <v>-0.05</v>
          </cell>
          <cell r="U7">
            <v>250</v>
          </cell>
          <cell r="V7">
            <v>-200</v>
          </cell>
        </row>
        <row r="8">
          <cell r="T8" t="str">
            <v>No deal</v>
          </cell>
          <cell r="U8">
            <v>-500</v>
          </cell>
          <cell r="V8">
            <v>-500</v>
          </cell>
        </row>
        <row r="10">
          <cell r="I10" t="str">
            <v>40% property/60% HO</v>
          </cell>
          <cell r="J10">
            <v>250</v>
          </cell>
          <cell r="M10">
            <v>250</v>
          </cell>
          <cell r="N10">
            <v>350</v>
          </cell>
          <cell r="O10">
            <v>250</v>
          </cell>
          <cell r="P10">
            <v>250</v>
          </cell>
          <cell r="Q10">
            <v>400</v>
          </cell>
        </row>
        <row r="11">
          <cell r="I11" t="str">
            <v>60% property/40% HO</v>
          </cell>
          <cell r="J11">
            <v>50</v>
          </cell>
          <cell r="M11">
            <v>150</v>
          </cell>
          <cell r="N11">
            <v>250</v>
          </cell>
          <cell r="O11">
            <v>150</v>
          </cell>
          <cell r="P11">
            <v>200</v>
          </cell>
          <cell r="Q11">
            <v>250</v>
          </cell>
        </row>
        <row r="12">
          <cell r="I12" t="str">
            <v>No deal</v>
          </cell>
          <cell r="J12">
            <v>-500</v>
          </cell>
          <cell r="M12">
            <v>50</v>
          </cell>
          <cell r="N12">
            <v>50</v>
          </cell>
          <cell r="O12">
            <v>100</v>
          </cell>
          <cell r="P12">
            <v>150</v>
          </cell>
          <cell r="Q12">
            <v>50</v>
          </cell>
        </row>
        <row r="13">
          <cell r="M13" t="str">
            <v>No deal</v>
          </cell>
          <cell r="N13">
            <v>0</v>
          </cell>
          <cell r="O13">
            <v>0</v>
          </cell>
          <cell r="P13">
            <v>0</v>
          </cell>
          <cell r="Q13">
            <v>0</v>
          </cell>
        </row>
        <row r="14">
          <cell r="I14" t="str">
            <v>40% HO/60% property</v>
          </cell>
          <cell r="J14">
            <v>200</v>
          </cell>
        </row>
        <row r="15">
          <cell r="I15" t="str">
            <v>60% HO/40% property</v>
          </cell>
          <cell r="J15">
            <v>0</v>
          </cell>
        </row>
        <row r="16">
          <cell r="I16" t="str">
            <v>No deal</v>
          </cell>
          <cell r="J16">
            <v>-500</v>
          </cell>
        </row>
        <row r="19">
          <cell r="C19" t="str">
            <v>Accor Hotels (Head Office)</v>
          </cell>
        </row>
        <row r="20">
          <cell r="C20" t="str">
            <v>Louvre Hotels Group (Head Office)</v>
          </cell>
        </row>
        <row r="21">
          <cell r="C21" t="str">
            <v>EuroNews</v>
          </cell>
        </row>
        <row r="22">
          <cell r="C22" t="str">
            <v>Renault Trucks</v>
          </cell>
        </row>
        <row r="23">
          <cell r="C23" t="str">
            <v>Biomerieux</v>
          </cell>
        </row>
        <row r="24">
          <cell r="C24" t="str">
            <v>Sanofi-Pasteur</v>
          </cell>
        </row>
        <row r="25">
          <cell r="C25" t="str">
            <v>ibis budget Lyon La Part Dieu</v>
          </cell>
        </row>
        <row r="26">
          <cell r="C26" t="str">
            <v>Ibis Lyon Centre Perrache</v>
          </cell>
        </row>
        <row r="27">
          <cell r="C27" t="str">
            <v>Ibis Styles Lyon Bron Eurexpo</v>
          </cell>
        </row>
        <row r="28">
          <cell r="C28" t="str">
            <v>Mercure Lyon Centre Chateau Perrache</v>
          </cell>
        </row>
        <row r="29">
          <cell r="C29" t="str">
            <v>Premiere Classe Lyon Centre Gare Part Dieu</v>
          </cell>
        </row>
        <row r="30">
          <cell r="C30" t="str">
            <v>Kyriad Lyon Bron Eurexpo Le Cottage</v>
          </cell>
        </row>
        <row r="31">
          <cell r="C31" t="str">
            <v>Campanile Lyon Centre Gare Part Dieu</v>
          </cell>
        </row>
        <row r="32">
          <cell r="C32" t="str">
            <v>Golden Tulip Lyon Millenaire</v>
          </cell>
        </row>
      </sheetData>
      <sheetData sheetId="5"/>
      <sheetData sheetId="6"/>
      <sheetData sheetId="7"/>
      <sheetData sheetId="8"/>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showGridLines="0" tabSelected="1" zoomScaleNormal="100" workbookViewId="0"/>
  </sheetViews>
  <sheetFormatPr baseColWidth="10" defaultColWidth="8.85546875" defaultRowHeight="15" x14ac:dyDescent="0.25"/>
  <cols>
    <col min="1" max="1" width="4.85546875" customWidth="1"/>
    <col min="2" max="2" width="29.5703125" customWidth="1"/>
    <col min="3" max="3" width="5.85546875" customWidth="1"/>
    <col min="4" max="4" width="10.7109375" customWidth="1"/>
    <col min="5" max="5" width="6.42578125" customWidth="1"/>
    <col min="6" max="6" width="8.28515625" customWidth="1"/>
    <col min="8" max="8" width="11.140625" customWidth="1"/>
    <col min="10" max="10" width="7.42578125" customWidth="1"/>
    <col min="12" max="12" width="10.7109375" customWidth="1"/>
    <col min="14" max="14" width="7.42578125" customWidth="1"/>
    <col min="16" max="16" width="11.140625" customWidth="1"/>
    <col min="18" max="18" width="7.42578125" customWidth="1"/>
  </cols>
  <sheetData>
    <row r="1" spans="1:18" x14ac:dyDescent="0.25">
      <c r="A1" s="8" t="s">
        <v>66</v>
      </c>
      <c r="B1" s="9"/>
    </row>
    <row r="2" spans="1:18" x14ac:dyDescent="0.25">
      <c r="C2" s="23">
        <v>1</v>
      </c>
      <c r="D2" s="23">
        <v>5</v>
      </c>
      <c r="E2" s="23"/>
      <c r="F2" s="23"/>
      <c r="G2" s="23">
        <v>2</v>
      </c>
      <c r="H2" s="23">
        <v>6</v>
      </c>
      <c r="I2" s="23"/>
      <c r="J2" s="23"/>
      <c r="K2" s="23">
        <v>3</v>
      </c>
      <c r="L2" s="23">
        <v>7</v>
      </c>
      <c r="M2" s="23"/>
      <c r="N2" s="23"/>
      <c r="O2" s="23">
        <v>4</v>
      </c>
      <c r="P2" s="23">
        <v>8</v>
      </c>
    </row>
    <row r="3" spans="1:18" x14ac:dyDescent="0.25">
      <c r="A3" t="s">
        <v>31</v>
      </c>
      <c r="C3" s="45" t="s">
        <v>36</v>
      </c>
      <c r="D3" s="46"/>
      <c r="E3" s="46"/>
      <c r="F3" s="47"/>
    </row>
    <row r="4" spans="1:18" x14ac:dyDescent="0.25">
      <c r="C4" s="5" t="s">
        <v>1</v>
      </c>
      <c r="G4" s="5"/>
      <c r="K4" s="5"/>
      <c r="O4" s="5"/>
    </row>
    <row r="5" spans="1:18" x14ac:dyDescent="0.25">
      <c r="C5" s="7" t="str">
        <f>IF($C$3=data!$B$29,"Property "&amp;'Head office (HO)'!C2,IF($C$3=data!$B$30,"Property "&amp;'Head office (HO)'!D2,"ERROR"))</f>
        <v>Property 5</v>
      </c>
      <c r="D5" s="7"/>
      <c r="E5" s="7"/>
      <c r="F5" s="7"/>
      <c r="G5" s="7" t="str">
        <f>IF($C$3=data!$B$29,"Property "&amp;'Head office (HO)'!G2,IF($C$3=data!$B$30,"Property "&amp;'Head office (HO)'!H2,"ERROR"))</f>
        <v>Property 6</v>
      </c>
      <c r="H5" s="7"/>
      <c r="I5" s="7"/>
      <c r="J5" s="7"/>
      <c r="K5" s="7" t="str">
        <f>IF($C$3=data!$B$29,"Property "&amp;'Head office (HO)'!K2,IF($C$3=data!$B$30,"Property "&amp;'Head office (HO)'!L2,"ERROR"))</f>
        <v>Property 7</v>
      </c>
      <c r="L5" s="7"/>
      <c r="M5" s="7"/>
      <c r="N5" s="7"/>
      <c r="O5" s="7" t="str">
        <f>IF($C$3=data!$B$29,"Property "&amp;'Head office (HO)'!O2,IF($C$3=data!$B$30,"Property "&amp;'Head office (HO)'!P2,"ERROR"))</f>
        <v>Property 8</v>
      </c>
    </row>
    <row r="6" spans="1:18" ht="29.25" customHeight="1" x14ac:dyDescent="0.25">
      <c r="A6" s="22" t="s">
        <v>2</v>
      </c>
      <c r="B6" s="6"/>
      <c r="C6" s="51" t="str">
        <f>VLOOKUP(C5,data!$A$35:$B$42,2,FALSE)</f>
        <v>Premiere Classe Lyon Centre Gare Part Dieu</v>
      </c>
      <c r="D6" s="51"/>
      <c r="E6" s="51"/>
      <c r="F6" s="6"/>
      <c r="G6" s="22" t="str">
        <f>VLOOKUP(G5,data!$A$35:$B$42,2,FALSE)</f>
        <v>Kyriad Lyon Bron Eurexpo Le Cottage</v>
      </c>
      <c r="H6" s="6"/>
      <c r="I6" s="6"/>
      <c r="J6" s="6"/>
      <c r="K6" s="51" t="str">
        <f>VLOOKUP(K5,data!$A$35:$B$42,2,FALSE)</f>
        <v>Campanile Lyon Centre Gare Part Dieu</v>
      </c>
      <c r="L6" s="51"/>
      <c r="M6" s="51"/>
      <c r="N6" s="6"/>
      <c r="O6" s="22" t="str">
        <f>VLOOKUP(O5,data!$A$35:$B$42,2,FALSE)</f>
        <v>Golden Tulip Lyon Millenaire</v>
      </c>
      <c r="P6" s="6"/>
      <c r="Q6" s="6"/>
      <c r="R6" s="6"/>
    </row>
    <row r="7" spans="1:18" ht="45" x14ac:dyDescent="0.25">
      <c r="A7" t="s">
        <v>7</v>
      </c>
      <c r="D7" t="s">
        <v>19</v>
      </c>
      <c r="E7" s="1" t="s">
        <v>10</v>
      </c>
      <c r="F7" s="1" t="s">
        <v>11</v>
      </c>
      <c r="H7" t="s">
        <v>19</v>
      </c>
      <c r="I7" s="1" t="s">
        <v>10</v>
      </c>
      <c r="J7" s="1" t="s">
        <v>11</v>
      </c>
      <c r="L7" t="s">
        <v>19</v>
      </c>
      <c r="M7" s="1" t="s">
        <v>10</v>
      </c>
      <c r="N7" s="1" t="s">
        <v>11</v>
      </c>
      <c r="P7" t="s">
        <v>19</v>
      </c>
      <c r="Q7" s="1" t="s">
        <v>10</v>
      </c>
      <c r="R7" s="1" t="s">
        <v>11</v>
      </c>
    </row>
    <row r="8" spans="1:18" ht="30" x14ac:dyDescent="0.25">
      <c r="B8" s="1" t="str">
        <f>data!G4</f>
        <v>Improvements identified by property</v>
      </c>
      <c r="C8" s="1" t="s">
        <v>8</v>
      </c>
      <c r="D8" s="10">
        <v>0</v>
      </c>
      <c r="E8" s="16">
        <f>data!I4</f>
        <v>1</v>
      </c>
      <c r="F8" s="14">
        <f>IF(C12="No deal",0,D8/1000*E8)</f>
        <v>0</v>
      </c>
      <c r="G8" s="1" t="s">
        <v>8</v>
      </c>
      <c r="H8" s="10">
        <v>20000</v>
      </c>
      <c r="I8" s="16">
        <f>E8</f>
        <v>1</v>
      </c>
      <c r="J8" s="14">
        <f>IF(G12="No deal",0,H8/1000*I8)</f>
        <v>20</v>
      </c>
      <c r="K8" s="1" t="s">
        <v>8</v>
      </c>
      <c r="L8" s="10">
        <v>0</v>
      </c>
      <c r="M8" s="16">
        <f>I8</f>
        <v>1</v>
      </c>
      <c r="N8" s="14">
        <f>IF(K12="No deal",0,L8/1000*M8)</f>
        <v>0</v>
      </c>
      <c r="O8" s="1" t="s">
        <v>8</v>
      </c>
      <c r="P8" s="10">
        <v>10000</v>
      </c>
      <c r="Q8" s="16">
        <f>M8</f>
        <v>1</v>
      </c>
      <c r="R8" s="14">
        <f>IF(O12="No deal",0,P8/1000*Q8)</f>
        <v>10</v>
      </c>
    </row>
    <row r="9" spans="1:18" ht="34.5" customHeight="1" x14ac:dyDescent="0.25">
      <c r="B9" s="1" t="str">
        <f>data!G5</f>
        <v>Improvements identified by head office</v>
      </c>
      <c r="C9" s="1" t="s">
        <v>8</v>
      </c>
      <c r="D9" s="11">
        <v>100000</v>
      </c>
      <c r="E9" s="16">
        <f>data!I5</f>
        <v>3</v>
      </c>
      <c r="F9" s="14">
        <f>IF(C12="No deal",0,D9/1000*E9)</f>
        <v>300</v>
      </c>
      <c r="G9" s="1" t="s">
        <v>8</v>
      </c>
      <c r="H9" s="11">
        <v>80000</v>
      </c>
      <c r="I9" s="16">
        <f>E9</f>
        <v>3</v>
      </c>
      <c r="J9" s="14">
        <f>IF(G12="No deal",0,H9/1000*I9)</f>
        <v>240</v>
      </c>
      <c r="K9" s="1" t="s">
        <v>8</v>
      </c>
      <c r="L9" s="11">
        <v>100000</v>
      </c>
      <c r="M9" s="16">
        <f>I9</f>
        <v>3</v>
      </c>
      <c r="N9" s="14">
        <f>IF(K12="No deal",0,L9/1000*M9)</f>
        <v>300</v>
      </c>
      <c r="O9" s="1" t="s">
        <v>8</v>
      </c>
      <c r="P9" s="11">
        <v>90000</v>
      </c>
      <c r="Q9" s="16">
        <f>M9</f>
        <v>3</v>
      </c>
      <c r="R9" s="14">
        <f>IF(O12="No deal",0,P9/1000*Q9)</f>
        <v>270</v>
      </c>
    </row>
    <row r="10" spans="1:18" x14ac:dyDescent="0.25">
      <c r="D10" s="4" t="str">
        <f>IF((D8+D9)&gt;100000,"ERROR: TOTAL INVESTMENT MAX 100kEUR","")</f>
        <v/>
      </c>
      <c r="F10" s="15"/>
      <c r="H10" s="4" t="str">
        <f>IF((H8+H9)&gt;100000,"ERROR: TOTAL INVESTMENT MAX 100kEUR","")</f>
        <v/>
      </c>
      <c r="J10" s="15"/>
      <c r="L10" s="4" t="str">
        <f>IF((L8+L9)&gt;100000,"ERROR: TOTAL INVESTMENT MAX 100kEUR","")</f>
        <v/>
      </c>
      <c r="N10" s="15"/>
      <c r="P10" s="4" t="str">
        <f>IF((P8+P9)&gt;100000,"ERROR: TOTAL INVESTMENT MAX 100kEUR","")</f>
        <v/>
      </c>
      <c r="R10" s="15"/>
    </row>
    <row r="11" spans="1:18" x14ac:dyDescent="0.25">
      <c r="A11" t="s">
        <v>14</v>
      </c>
      <c r="F11" s="15"/>
      <c r="J11" s="15"/>
      <c r="N11" s="15"/>
      <c r="R11" s="15"/>
    </row>
    <row r="12" spans="1:18" x14ac:dyDescent="0.25">
      <c r="B12" t="s">
        <v>15</v>
      </c>
      <c r="C12" s="45" t="s">
        <v>62</v>
      </c>
      <c r="D12" s="46"/>
      <c r="E12" s="47"/>
      <c r="F12" s="15">
        <f>VLOOKUP(C12,data!$D$4:$E$6,2,FALSE)</f>
        <v>200</v>
      </c>
      <c r="G12" s="45" t="s">
        <v>62</v>
      </c>
      <c r="H12" s="46"/>
      <c r="I12" s="47"/>
      <c r="J12" s="15">
        <f>VLOOKUP(G12,data!$D$4:$E$6,2,FALSE)</f>
        <v>200</v>
      </c>
      <c r="K12" s="45" t="s">
        <v>62</v>
      </c>
      <c r="L12" s="46"/>
      <c r="M12" s="47"/>
      <c r="N12" s="15">
        <f>VLOOKUP(K12,data!$D$4:$E$6,2,FALSE)</f>
        <v>200</v>
      </c>
      <c r="O12" s="45" t="s">
        <v>62</v>
      </c>
      <c r="P12" s="46"/>
      <c r="Q12" s="47"/>
      <c r="R12" s="15">
        <f>VLOOKUP(O12,data!$D$4:$E$6,2,FALSE)</f>
        <v>200</v>
      </c>
    </row>
    <row r="13" spans="1:18" x14ac:dyDescent="0.25">
      <c r="F13" s="15"/>
      <c r="J13" s="15"/>
      <c r="N13" s="15"/>
      <c r="R13" s="15"/>
    </row>
    <row r="14" spans="1:18" x14ac:dyDescent="0.25">
      <c r="A14" t="s">
        <v>18</v>
      </c>
      <c r="F14" s="15"/>
      <c r="J14" s="15"/>
      <c r="N14" s="15"/>
      <c r="R14" s="15"/>
    </row>
    <row r="15" spans="1:18" x14ac:dyDescent="0.25">
      <c r="B15" t="s">
        <v>24</v>
      </c>
      <c r="C15" s="48" t="s">
        <v>25</v>
      </c>
      <c r="D15" s="49"/>
      <c r="E15" s="50"/>
      <c r="F15" s="15">
        <f>VLOOKUP(C15,data!$A$10:$C$13,3,FALSE)</f>
        <v>400</v>
      </c>
      <c r="G15" s="48">
        <v>0</v>
      </c>
      <c r="H15" s="49"/>
      <c r="I15" s="50"/>
      <c r="J15" s="15">
        <f>VLOOKUP(G15,data!$A$10:$C$13,3,FALSE)</f>
        <v>50</v>
      </c>
      <c r="K15" s="48" t="s">
        <v>25</v>
      </c>
      <c r="L15" s="49"/>
      <c r="M15" s="50"/>
      <c r="N15" s="15">
        <f>VLOOKUP(K15,data!$A$10:$C$13,3,FALSE)</f>
        <v>400</v>
      </c>
      <c r="O15" s="48" t="s">
        <v>26</v>
      </c>
      <c r="P15" s="49"/>
      <c r="Q15" s="50"/>
      <c r="R15" s="15">
        <f>VLOOKUP(O15,data!$A$10:$C$13,3,FALSE)</f>
        <v>-500</v>
      </c>
    </row>
    <row r="16" spans="1:18" x14ac:dyDescent="0.25">
      <c r="A16" s="6"/>
      <c r="B16" s="6"/>
      <c r="C16" s="6"/>
      <c r="D16" s="6"/>
      <c r="E16" s="6"/>
      <c r="F16" s="42"/>
      <c r="G16" s="6"/>
      <c r="H16" s="6"/>
      <c r="I16" s="6"/>
      <c r="J16" s="42"/>
      <c r="K16" s="6"/>
      <c r="L16" s="6"/>
      <c r="M16" s="6"/>
      <c r="N16" s="42"/>
      <c r="O16" s="6"/>
      <c r="P16" s="6"/>
      <c r="Q16" s="6"/>
      <c r="R16" s="42"/>
    </row>
    <row r="17" spans="1:18" x14ac:dyDescent="0.25">
      <c r="A17" s="17" t="s">
        <v>16</v>
      </c>
      <c r="B17" s="18"/>
      <c r="C17" s="18"/>
      <c r="D17" s="18"/>
      <c r="E17" s="18"/>
      <c r="F17" s="2">
        <f>IF(D10&lt;&gt;"","ERROR",SUM(F8:F15))</f>
        <v>900</v>
      </c>
      <c r="G17" s="18"/>
      <c r="H17" s="18"/>
      <c r="I17" s="18"/>
      <c r="J17" s="2">
        <f>IF(H10&lt;&gt;"","ERROR",SUM(J8:J15))</f>
        <v>510</v>
      </c>
      <c r="K17" s="18"/>
      <c r="L17" s="18"/>
      <c r="M17" s="18"/>
      <c r="N17" s="2">
        <f>IF(L10&lt;&gt;"","ERROR",SUM(N8:N15))</f>
        <v>900</v>
      </c>
      <c r="O17" s="18"/>
      <c r="P17" s="18"/>
      <c r="Q17" s="18"/>
      <c r="R17" s="2">
        <f>IF(P10&lt;&gt;"","ERROR",SUM(R8:R15))</f>
        <v>-20</v>
      </c>
    </row>
    <row r="18" spans="1:18" ht="15.75" thickBot="1" x14ac:dyDescent="0.3">
      <c r="A18" s="25"/>
      <c r="B18" s="25"/>
      <c r="C18" s="25"/>
      <c r="D18" s="25"/>
      <c r="E18" s="25"/>
      <c r="F18" s="25"/>
      <c r="G18" s="25"/>
      <c r="H18" s="25"/>
      <c r="I18" s="25"/>
      <c r="J18" s="25"/>
      <c r="K18" s="25"/>
      <c r="L18" s="25"/>
      <c r="M18" s="25"/>
      <c r="N18" s="25"/>
      <c r="O18" s="25"/>
      <c r="P18" s="25"/>
      <c r="Q18" s="25"/>
      <c r="R18" s="25"/>
    </row>
    <row r="19" spans="1:18" ht="20.25" thickTop="1" thickBot="1" x14ac:dyDescent="0.35">
      <c r="A19" s="19" t="s">
        <v>17</v>
      </c>
      <c r="B19" s="20"/>
      <c r="C19" s="20"/>
      <c r="D19" s="20"/>
      <c r="E19" s="20"/>
      <c r="F19" s="21">
        <f>F17+J17+N17+R17</f>
        <v>2290</v>
      </c>
    </row>
    <row r="20" spans="1:18" ht="15.75" thickTop="1" x14ac:dyDescent="0.25"/>
  </sheetData>
  <mergeCells count="11">
    <mergeCell ref="O12:Q12"/>
    <mergeCell ref="O15:Q15"/>
    <mergeCell ref="C6:E6"/>
    <mergeCell ref="K6:M6"/>
    <mergeCell ref="C3:F3"/>
    <mergeCell ref="C12:E12"/>
    <mergeCell ref="C15:E15"/>
    <mergeCell ref="G12:I12"/>
    <mergeCell ref="G15:I15"/>
    <mergeCell ref="K12:M12"/>
    <mergeCell ref="K15:M1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data!$A$10:$A$13</xm:f>
          </x14:formula1>
          <xm:sqref>C15:E15 G15:I15 K15:M15 O15:Q15</xm:sqref>
        </x14:dataValidation>
        <x14:dataValidation type="list" allowBlank="1" showInputMessage="1" showErrorMessage="1">
          <x14:formula1>
            <xm:f>data!$D$4:$D$6</xm:f>
          </x14:formula1>
          <xm:sqref>O12:Q12</xm:sqref>
        </x14:dataValidation>
        <x14:dataValidation type="list" allowBlank="1" showInputMessage="1" showErrorMessage="1">
          <x14:formula1>
            <xm:f>data!$B$29:$B$30</xm:f>
          </x14:formula1>
          <xm:sqref>C3:F3</xm:sqref>
        </x14:dataValidation>
        <x14:dataValidation type="list" allowBlank="1" showInputMessage="1" showErrorMessage="1">
          <x14:formula1>
            <xm:f>data!$D$4:$D$6</xm:f>
          </x14:formula1>
          <xm:sqref>C12:E12 G12:I12 K12:M12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election activeCell="A2" sqref="A2"/>
    </sheetView>
  </sheetViews>
  <sheetFormatPr baseColWidth="10" defaultColWidth="8.85546875" defaultRowHeight="15" x14ac:dyDescent="0.25"/>
  <cols>
    <col min="1" max="1" width="4.85546875" customWidth="1"/>
    <col min="2" max="2" width="29.5703125" customWidth="1"/>
    <col min="3" max="3" width="4.85546875" customWidth="1"/>
    <col min="4" max="4" width="10.7109375" customWidth="1"/>
    <col min="5" max="5" width="6.42578125" customWidth="1"/>
    <col min="6" max="6" width="17.42578125" customWidth="1"/>
    <col min="7" max="7" width="12.7109375" customWidth="1"/>
    <col min="8" max="8" width="11.42578125" customWidth="1"/>
    <col min="9" max="9" width="14" bestFit="1" customWidth="1"/>
    <col min="10" max="10" width="10.7109375" customWidth="1"/>
    <col min="11" max="11" width="13.140625" customWidth="1"/>
    <col min="12" max="12" width="10.85546875" customWidth="1"/>
    <col min="13" max="13" width="14.7109375" customWidth="1"/>
  </cols>
  <sheetData>
    <row r="1" spans="1:14" x14ac:dyDescent="0.25">
      <c r="A1" s="8" t="s">
        <v>64</v>
      </c>
      <c r="B1" s="9"/>
    </row>
    <row r="3" spans="1:14" x14ac:dyDescent="0.25">
      <c r="A3" t="s">
        <v>31</v>
      </c>
      <c r="C3" s="45" t="s">
        <v>48</v>
      </c>
      <c r="D3" s="46"/>
      <c r="E3" s="46"/>
      <c r="F3" s="47"/>
      <c r="G3" s="43">
        <f>IF(OR(C3=data!B35,C3=data!B36,C3=data!B39,C3=data!B40)=TRUE,2,3)</f>
        <v>2</v>
      </c>
    </row>
    <row r="4" spans="1:14" x14ac:dyDescent="0.25">
      <c r="C4" s="5" t="s">
        <v>1</v>
      </c>
      <c r="G4" s="7"/>
    </row>
    <row r="5" spans="1:14" x14ac:dyDescent="0.25">
      <c r="C5" s="7" t="s">
        <v>0</v>
      </c>
      <c r="D5" s="7"/>
      <c r="E5" s="7"/>
      <c r="F5" s="7"/>
      <c r="G5" s="7" t="s">
        <v>3</v>
      </c>
      <c r="H5" s="7"/>
      <c r="I5" s="7" t="s">
        <v>4</v>
      </c>
      <c r="J5" s="7"/>
      <c r="K5" s="7" t="s">
        <v>5</v>
      </c>
      <c r="L5" s="7"/>
      <c r="M5" s="7" t="s">
        <v>6</v>
      </c>
    </row>
    <row r="6" spans="1:14" x14ac:dyDescent="0.25">
      <c r="A6" s="22" t="s">
        <v>2</v>
      </c>
      <c r="B6" s="6"/>
      <c r="C6" s="22">
        <f>VLOOKUP(C3,data!$B$35:$C$42,2,FALSE)</f>
        <v>0</v>
      </c>
      <c r="D6" s="6"/>
      <c r="E6" s="6"/>
      <c r="F6" s="6"/>
      <c r="G6" s="22" t="str">
        <f>VLOOKUP(G5,data!$A$29:$B$42,2,FALSE)</f>
        <v>EuroNews</v>
      </c>
      <c r="H6" s="6" t="s">
        <v>9</v>
      </c>
      <c r="I6" s="22" t="str">
        <f>VLOOKUP(I5,data!$A$29:$B$42,2,FALSE)</f>
        <v>Renault Trucks</v>
      </c>
      <c r="J6" s="6" t="s">
        <v>9</v>
      </c>
      <c r="K6" s="22" t="str">
        <f>VLOOKUP(K5,data!$A$29:$B$42,2,FALSE)</f>
        <v>Biomerieux</v>
      </c>
      <c r="L6" s="6" t="s">
        <v>9</v>
      </c>
      <c r="M6" s="22" t="str">
        <f>VLOOKUP(M5,data!$A$29:$B$42,2,FALSE)</f>
        <v>Sanofi-Pasteur</v>
      </c>
      <c r="N6" s="6" t="s">
        <v>9</v>
      </c>
    </row>
    <row r="7" spans="1:14" ht="45" x14ac:dyDescent="0.25">
      <c r="A7" t="s">
        <v>7</v>
      </c>
      <c r="D7" t="s">
        <v>19</v>
      </c>
      <c r="E7" s="1" t="s">
        <v>10</v>
      </c>
      <c r="F7" s="1" t="s">
        <v>11</v>
      </c>
    </row>
    <row r="8" spans="1:14" ht="30" x14ac:dyDescent="0.25">
      <c r="B8" s="1" t="str">
        <f>data!G4</f>
        <v>Improvements identified by property</v>
      </c>
      <c r="C8" s="1" t="s">
        <v>8</v>
      </c>
      <c r="D8" s="10">
        <v>100000</v>
      </c>
      <c r="E8" s="16">
        <f>data!H4</f>
        <v>3</v>
      </c>
      <c r="F8" s="14">
        <f>IF(C12="No deal","ËRROR",D8/1000*E8)</f>
        <v>300</v>
      </c>
    </row>
    <row r="9" spans="1:14" ht="34.5" customHeight="1" x14ac:dyDescent="0.25">
      <c r="B9" s="1" t="str">
        <f>data!G5</f>
        <v>Improvements identified by head office</v>
      </c>
      <c r="C9" s="1" t="s">
        <v>8</v>
      </c>
      <c r="D9" s="11">
        <v>0</v>
      </c>
      <c r="E9" s="16">
        <f>data!H5</f>
        <v>1</v>
      </c>
      <c r="F9" s="14">
        <f>IF(C12="No deal","ERROR",D9/1000*E9)</f>
        <v>0</v>
      </c>
    </row>
    <row r="10" spans="1:14" x14ac:dyDescent="0.25">
      <c r="D10" s="4" t="str">
        <f>IF((D8+D9)&gt;100000,"ERROR: TOTAL INVESTMENT MAX 100kEUR","")</f>
        <v/>
      </c>
      <c r="F10" s="15"/>
    </row>
    <row r="11" spans="1:14" x14ac:dyDescent="0.25">
      <c r="A11" t="s">
        <v>14</v>
      </c>
      <c r="F11" s="15"/>
    </row>
    <row r="12" spans="1:14" x14ac:dyDescent="0.25">
      <c r="B12" t="s">
        <v>15</v>
      </c>
      <c r="C12" s="45" t="s">
        <v>63</v>
      </c>
      <c r="D12" s="46"/>
      <c r="E12" s="47"/>
      <c r="F12" s="15">
        <f>VLOOKUP(C12,data!$A$4:$B$6,2,FALSE)</f>
        <v>50</v>
      </c>
    </row>
    <row r="13" spans="1:14" x14ac:dyDescent="0.25">
      <c r="F13" s="15"/>
    </row>
    <row r="14" spans="1:14" x14ac:dyDescent="0.25">
      <c r="A14" t="s">
        <v>18</v>
      </c>
      <c r="F14" s="15"/>
    </row>
    <row r="15" spans="1:14" x14ac:dyDescent="0.25">
      <c r="B15" t="s">
        <v>24</v>
      </c>
      <c r="C15" s="48">
        <v>0</v>
      </c>
      <c r="D15" s="49"/>
      <c r="E15" s="50"/>
      <c r="F15" s="15">
        <f>VLOOKUP(C15,data!$A$10:$B$13,2,FALSE)</f>
        <v>50</v>
      </c>
    </row>
    <row r="16" spans="1:14" x14ac:dyDescent="0.25">
      <c r="A16" s="6"/>
      <c r="B16" s="6"/>
      <c r="C16" s="6"/>
      <c r="D16" s="6"/>
      <c r="E16" s="6"/>
      <c r="F16" s="13"/>
      <c r="G16" s="6"/>
      <c r="H16" s="6"/>
      <c r="I16" s="6"/>
      <c r="J16" s="6"/>
      <c r="K16" s="6"/>
      <c r="L16" s="6"/>
      <c r="M16" s="6"/>
      <c r="N16" s="6"/>
    </row>
    <row r="17" spans="1:14" ht="9.75" customHeight="1" x14ac:dyDescent="0.25">
      <c r="F17" s="1"/>
    </row>
    <row r="18" spans="1:14" x14ac:dyDescent="0.25">
      <c r="A18" s="12" t="s">
        <v>13</v>
      </c>
      <c r="F18" s="1"/>
      <c r="G18" s="30" t="s">
        <v>26</v>
      </c>
      <c r="H18" s="16">
        <f>VLOOKUP(Property!G18,data!$A$17:$E$20,$G$3,FALSE)</f>
        <v>0</v>
      </c>
      <c r="I18" s="30">
        <v>-0.05</v>
      </c>
      <c r="J18" s="16">
        <f>VLOOKUP(Property!I18,data!$A$17:$E$20,$G$3,FALSE)</f>
        <v>50</v>
      </c>
      <c r="K18" s="30" t="s">
        <v>25</v>
      </c>
      <c r="L18" s="16">
        <f>VLOOKUP(Property!K18,data!$A$17:$E$20,$G$3,FALSE)</f>
        <v>200</v>
      </c>
      <c r="M18" s="30" t="s">
        <v>26</v>
      </c>
      <c r="N18" s="16">
        <f>VLOOKUP(Property!M18,data!$A$17:$E$20,$G$3,FALSE)</f>
        <v>0</v>
      </c>
    </row>
    <row r="19" spans="1:14" x14ac:dyDescent="0.25">
      <c r="A19" s="7" t="s">
        <v>27</v>
      </c>
      <c r="F19" s="1"/>
      <c r="G19" s="23">
        <f>IF(G18="+5%",0.05,IF(G18="No deal",0,G18))</f>
        <v>0</v>
      </c>
      <c r="H19" s="23"/>
      <c r="I19" s="23">
        <f>IF(I18="+5%",0.05,IF(I18="No deal",0,I18))</f>
        <v>-0.05</v>
      </c>
      <c r="J19" s="23"/>
      <c r="K19" s="23">
        <f>IF(K18="+5%",0.05,IF(K18="No deal",0,K18))</f>
        <v>0.05</v>
      </c>
      <c r="L19" s="23"/>
      <c r="M19" s="23">
        <f>IF(M18="+5%",0.05,IF(M18="No deal",0,M18))</f>
        <v>0</v>
      </c>
    </row>
    <row r="20" spans="1:14" x14ac:dyDescent="0.25">
      <c r="F20" s="1"/>
    </row>
    <row r="21" spans="1:14" x14ac:dyDescent="0.25">
      <c r="A21" s="12" t="s">
        <v>12</v>
      </c>
      <c r="F21" s="1"/>
      <c r="G21" s="31" t="s">
        <v>26</v>
      </c>
      <c r="H21" s="16">
        <f>VLOOKUP(Property!G21,data!$A$23:$E$26,$G$3,FALSE)</f>
        <v>0</v>
      </c>
      <c r="I21" s="31">
        <v>250</v>
      </c>
      <c r="J21" s="16">
        <f>VLOOKUP(Property!I21,data!$A$23:$E$26,$G$3,FALSE)</f>
        <v>350</v>
      </c>
      <c r="K21" s="31">
        <v>150</v>
      </c>
      <c r="L21" s="16">
        <f>VLOOKUP(Property!K21,data!$A$23:$E$26,$G$3,FALSE)</f>
        <v>250</v>
      </c>
      <c r="M21" s="31" t="s">
        <v>26</v>
      </c>
      <c r="N21" s="16">
        <f>VLOOKUP(Property!M21,data!$A$23:$E$26,$G$3,FALSE)</f>
        <v>0</v>
      </c>
    </row>
    <row r="22" spans="1:14" x14ac:dyDescent="0.25">
      <c r="G22" s="23">
        <f>IF(G21="No deal",0,G21)</f>
        <v>0</v>
      </c>
      <c r="I22" s="23">
        <f>IF(I21="No deal",0,I21)</f>
        <v>250</v>
      </c>
      <c r="K22" s="23">
        <f>IF(K21="No deal",0,K21)</f>
        <v>150</v>
      </c>
      <c r="M22" s="23">
        <f>IF(M21="No deal",0,M21)</f>
        <v>0</v>
      </c>
    </row>
    <row r="23" spans="1:14" x14ac:dyDescent="0.25">
      <c r="A23" s="17" t="s">
        <v>16</v>
      </c>
      <c r="B23" s="18"/>
      <c r="C23" s="18"/>
      <c r="D23" s="18"/>
      <c r="E23" s="18"/>
      <c r="F23" s="18">
        <f>IF(D10&lt;&gt;"","ERROR",SUM(F8:F15))</f>
        <v>400</v>
      </c>
      <c r="G23" s="18"/>
      <c r="H23" s="2">
        <f>IF(AND(G18="No deal",G21="No deal"),0,IF(OR(G18="No deal",G21="No deal"),"ERROR",H18+H21))</f>
        <v>0</v>
      </c>
      <c r="I23" s="18"/>
      <c r="J23" s="2">
        <f>IF(AND(I18="No deal",I21="No deal"),0,IF(OR(I18="No deal",I21="No deal"),"ERROR",J18+J21))</f>
        <v>400</v>
      </c>
      <c r="K23" s="18"/>
      <c r="L23" s="2">
        <f>IF(AND(K18="No deal",K21="No deal"),0,IF(OR(K18="No deal",K21="No deal"),"ERROR",L18+L21))</f>
        <v>450</v>
      </c>
      <c r="M23" s="18"/>
      <c r="N23" s="3">
        <f>IF(AND(M18="No deal",M21="No deal"),0,IF(OR(M18="No deal",M21="No deal"),"ERROR",N18+N21))</f>
        <v>0</v>
      </c>
    </row>
    <row r="24" spans="1:14" ht="15.75" thickBot="1" x14ac:dyDescent="0.3">
      <c r="A24" s="25"/>
      <c r="B24" s="25"/>
      <c r="C24" s="25"/>
      <c r="D24" s="25"/>
      <c r="E24" s="25"/>
      <c r="F24" s="25"/>
      <c r="G24" s="25"/>
      <c r="H24" s="26"/>
      <c r="I24" s="25"/>
      <c r="J24" s="26"/>
      <c r="K24" s="25"/>
      <c r="L24" s="26"/>
      <c r="M24" s="25"/>
      <c r="N24" s="26"/>
    </row>
    <row r="25" spans="1:14" ht="20.25" thickTop="1" thickBot="1" x14ac:dyDescent="0.35">
      <c r="A25" s="19" t="s">
        <v>17</v>
      </c>
      <c r="B25" s="20"/>
      <c r="C25" s="20"/>
      <c r="D25" s="20"/>
      <c r="E25" s="20"/>
      <c r="F25" s="21">
        <f>F23+H23+J23+L23+N23</f>
        <v>1250</v>
      </c>
      <c r="G25" s="4" t="str">
        <f>IF((ISERROR(F25)=TRUE),"check input data!","")</f>
        <v/>
      </c>
    </row>
    <row r="26" spans="1:14" ht="15.75" thickTop="1" x14ac:dyDescent="0.25">
      <c r="A26" s="28" t="s">
        <v>52</v>
      </c>
      <c r="F26">
        <f>G22+I22+K22+M22</f>
        <v>400</v>
      </c>
    </row>
    <row r="27" spans="1:14" x14ac:dyDescent="0.25">
      <c r="A27" s="28" t="s">
        <v>30</v>
      </c>
      <c r="F27" s="44">
        <f>(G19*G22+I19*I22+K19*K22+M19*M22)/F26</f>
        <v>-1.2500000000000001E-2</v>
      </c>
    </row>
  </sheetData>
  <mergeCells count="3">
    <mergeCell ref="C12:E12"/>
    <mergeCell ref="C15:E15"/>
    <mergeCell ref="C3:F3"/>
  </mergeCells>
  <conditionalFormatting sqref="F27">
    <cfRule type="cellIs" dxfId="3" priority="2" operator="greaterThan">
      <formula>0</formula>
    </cfRule>
    <cfRule type="cellIs" dxfId="2" priority="1" operator="lessThan">
      <formula>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data!$A$4:$A$6</xm:f>
          </x14:formula1>
          <xm:sqref>C12:E12</xm:sqref>
        </x14:dataValidation>
        <x14:dataValidation type="list" allowBlank="1" showInputMessage="1" showErrorMessage="1">
          <x14:formula1>
            <xm:f>data!$A$10:$A$13</xm:f>
          </x14:formula1>
          <xm:sqref>C15:E15</xm:sqref>
        </x14:dataValidation>
        <x14:dataValidation type="list" allowBlank="1" showInputMessage="1" showErrorMessage="1">
          <x14:formula1>
            <xm:f>data!$A$17:$A$20</xm:f>
          </x14:formula1>
          <xm:sqref>G18 I18 K18 M18</xm:sqref>
        </x14:dataValidation>
        <x14:dataValidation type="list" allowBlank="1" showInputMessage="1" showErrorMessage="1">
          <x14:formula1>
            <xm:f>data!$A$23:$A$26</xm:f>
          </x14:formula1>
          <xm:sqref>G21 I21 K21 M21</xm:sqref>
        </x14:dataValidation>
        <x14:dataValidation type="list" allowBlank="1" showInputMessage="1" showErrorMessage="1">
          <x14:formula1>
            <xm:f>data!$B$35:$B$42</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C4" sqref="C4"/>
    </sheetView>
  </sheetViews>
  <sheetFormatPr baseColWidth="10" defaultColWidth="8.85546875" defaultRowHeight="15" x14ac:dyDescent="0.25"/>
  <cols>
    <col min="1" max="1" width="4.85546875" customWidth="1"/>
    <col min="2" max="2" width="44.5703125" customWidth="1"/>
    <col min="3" max="3" width="16.5703125" customWidth="1"/>
    <col min="4" max="4" width="11.42578125" customWidth="1"/>
    <col min="5" max="5" width="14.140625" customWidth="1"/>
    <col min="6" max="6" width="10.7109375" customWidth="1"/>
    <col min="7" max="7" width="14.140625" customWidth="1"/>
    <col min="8" max="8" width="10.85546875" customWidth="1"/>
    <col min="9" max="9" width="16.140625" customWidth="1"/>
  </cols>
  <sheetData>
    <row r="1" spans="1:10" x14ac:dyDescent="0.25">
      <c r="A1" s="8" t="s">
        <v>64</v>
      </c>
      <c r="B1" s="9"/>
    </row>
    <row r="3" spans="1:10" x14ac:dyDescent="0.25">
      <c r="A3" t="s">
        <v>37</v>
      </c>
      <c r="C3" s="45" t="s">
        <v>43</v>
      </c>
      <c r="D3" s="47"/>
      <c r="E3" s="27">
        <f>IF(OR(C3=data!B31,C3=data!B32)=TRUE,4,5)</f>
        <v>4</v>
      </c>
    </row>
    <row r="4" spans="1:10" x14ac:dyDescent="0.25">
      <c r="C4" s="5" t="s">
        <v>65</v>
      </c>
    </row>
    <row r="5" spans="1:10" x14ac:dyDescent="0.25">
      <c r="C5" s="7" t="s">
        <v>32</v>
      </c>
      <c r="D5" s="7"/>
      <c r="E5" s="7" t="s">
        <v>33</v>
      </c>
      <c r="F5" s="7"/>
      <c r="G5" s="7" t="s">
        <v>34</v>
      </c>
      <c r="H5" s="7"/>
      <c r="I5" s="7" t="s">
        <v>35</v>
      </c>
    </row>
    <row r="6" spans="1:10" ht="49.5" customHeight="1" x14ac:dyDescent="0.25">
      <c r="A6" s="22" t="s">
        <v>2</v>
      </c>
      <c r="B6" s="6"/>
      <c r="C6" s="24" t="str">
        <f>VLOOKUP(C5,data!$A$29:$B$42,2,FALSE)</f>
        <v>ibis budget Lyon La Part Dieu</v>
      </c>
      <c r="D6" s="6" t="s">
        <v>9</v>
      </c>
      <c r="E6" s="24" t="str">
        <f>VLOOKUP(E5,data!$A$29:$B$42,2,FALSE)</f>
        <v>Ibis Lyon Centre Perrache</v>
      </c>
      <c r="F6" s="6" t="s">
        <v>9</v>
      </c>
      <c r="G6" s="24" t="str">
        <f>VLOOKUP(G5,data!$A$29:$B$42,2,FALSE)</f>
        <v>Ibis Styles Lyon Bron Eurexpo</v>
      </c>
      <c r="H6" s="6" t="s">
        <v>9</v>
      </c>
      <c r="I6" s="24" t="str">
        <f>VLOOKUP(I5,data!$A$29:$B$42,2,FALSE)</f>
        <v>Mercure Lyon Centre Chateau Perrache</v>
      </c>
      <c r="J6" s="6" t="s">
        <v>9</v>
      </c>
    </row>
    <row r="7" spans="1:10" ht="20.25" customHeight="1" x14ac:dyDescent="0.25">
      <c r="A7" s="12" t="s">
        <v>13</v>
      </c>
      <c r="C7" s="30" t="s">
        <v>25</v>
      </c>
      <c r="D7" s="16">
        <f>VLOOKUP('Key client (KC)'!C7,data!$A$17:$E$20,$E$3,FALSE)</f>
        <v>-250</v>
      </c>
      <c r="E7" s="30" t="s">
        <v>26</v>
      </c>
      <c r="F7" s="16">
        <f>VLOOKUP('Key client (KC)'!E7,data!$A$17:$E$20,$E$3,FALSE)</f>
        <v>0</v>
      </c>
      <c r="G7" s="30">
        <v>-0.05</v>
      </c>
      <c r="H7" s="16">
        <f>VLOOKUP('Key client (KC)'!G7,data!$A$17:$E$20,$E$3,FALSE)</f>
        <v>150</v>
      </c>
      <c r="I7" s="30" t="s">
        <v>26</v>
      </c>
      <c r="J7" s="16">
        <f>VLOOKUP('Key client (KC)'!I7,data!$A$17:$E$20,$E$3,FALSE)</f>
        <v>0</v>
      </c>
    </row>
    <row r="8" spans="1:10" ht="18.75" customHeight="1" x14ac:dyDescent="0.25">
      <c r="A8" s="7" t="s">
        <v>38</v>
      </c>
      <c r="C8" s="23">
        <f>IF(C7="+5%",0.05,IF(C7="No deal",0,C7))</f>
        <v>0.05</v>
      </c>
      <c r="E8" s="23">
        <f>IF(E7="+5%",0.05,IF(E7="No deal",0,E7))</f>
        <v>0</v>
      </c>
      <c r="G8" s="23">
        <f>IF(G7="+5%",0.05,IF(G7="No deal",0,G7))</f>
        <v>-0.05</v>
      </c>
      <c r="I8" s="23">
        <f>IF(I7="+5%",0.05,IF(I7="No deal",0,I7))</f>
        <v>0</v>
      </c>
    </row>
    <row r="10" spans="1:10" ht="21.75" customHeight="1" x14ac:dyDescent="0.25">
      <c r="A10" s="12" t="s">
        <v>12</v>
      </c>
      <c r="C10" s="31">
        <v>250</v>
      </c>
      <c r="D10" s="16">
        <f>VLOOKUP('Key client (KC)'!C10,data!$A$23:$E$26,$E$3,FALSE)</f>
        <v>250</v>
      </c>
      <c r="E10" s="31" t="s">
        <v>26</v>
      </c>
      <c r="F10" s="16">
        <f>VLOOKUP('Key client (KC)'!E10,data!$A$23:$E$26,$E$3,FALSE)</f>
        <v>0</v>
      </c>
      <c r="G10" s="31">
        <v>150</v>
      </c>
      <c r="H10" s="16">
        <f>VLOOKUP('Key client (KC)'!G10,data!$A$23:$E$26,$E$3,FALSE)</f>
        <v>200</v>
      </c>
      <c r="I10" s="31" t="s">
        <v>26</v>
      </c>
      <c r="J10" s="16">
        <f>VLOOKUP('Key client (KC)'!I10,data!$A$23:$E$26,$E$3,FALSE)</f>
        <v>0</v>
      </c>
    </row>
    <row r="11" spans="1:10" x14ac:dyDescent="0.25">
      <c r="C11" s="23">
        <f>IF(C10="No deal",0,C10)</f>
        <v>250</v>
      </c>
      <c r="E11" s="23">
        <f>IF(E10="No deal",0,E10)</f>
        <v>0</v>
      </c>
      <c r="G11" s="23">
        <f>IF(G10="No deal",0,G10)</f>
        <v>150</v>
      </c>
      <c r="I11" s="23">
        <f>IF(I10="No deal",0,I10)</f>
        <v>0</v>
      </c>
    </row>
    <row r="12" spans="1:10" x14ac:dyDescent="0.25">
      <c r="A12" s="17" t="s">
        <v>16</v>
      </c>
      <c r="B12" s="18"/>
      <c r="C12" s="18"/>
      <c r="D12" s="2">
        <f>IF(AND(C7="No deal",C10="No deal"),0,IF(OR(C7="No deal",C10="No deal"),"ERROR",D7+D10))</f>
        <v>0</v>
      </c>
      <c r="E12" s="18"/>
      <c r="F12" s="2">
        <f>IF(AND(E7="No deal",E10="No deal"),0,IF(OR(E7="No deal",E10="No deal"),"ERROR",F7+F10))</f>
        <v>0</v>
      </c>
      <c r="G12" s="18"/>
      <c r="H12" s="2">
        <f>IF(AND(G7="No deal",G10="No deal"),0,IF(OR(G7="No deal",G10="No deal"),"ERROR",H7+H10))</f>
        <v>350</v>
      </c>
      <c r="I12" s="18"/>
      <c r="J12" s="3">
        <f>IF(AND(I7="No deal",I10="No deal"),0,IF(OR(I7="No deal",I10="No deal"),"ERROR",J7+J10))</f>
        <v>0</v>
      </c>
    </row>
    <row r="13" spans="1:10" x14ac:dyDescent="0.25">
      <c r="A13" s="25"/>
      <c r="B13" s="25"/>
      <c r="C13" s="25"/>
      <c r="D13" s="26"/>
      <c r="E13" s="25"/>
      <c r="F13" s="26"/>
      <c r="G13" s="25"/>
      <c r="H13" s="26"/>
      <c r="I13" s="25"/>
      <c r="J13" s="26"/>
    </row>
    <row r="14" spans="1:10" x14ac:dyDescent="0.25">
      <c r="C14" s="7" t="s">
        <v>39</v>
      </c>
      <c r="D14" s="7"/>
      <c r="E14" s="7" t="s">
        <v>40</v>
      </c>
      <c r="F14" s="7"/>
      <c r="G14" s="7" t="s">
        <v>41</v>
      </c>
      <c r="H14" s="7"/>
      <c r="I14" s="7" t="s">
        <v>42</v>
      </c>
    </row>
    <row r="15" spans="1:10" ht="48.75" customHeight="1" x14ac:dyDescent="0.25">
      <c r="A15" s="22" t="s">
        <v>2</v>
      </c>
      <c r="B15" s="6"/>
      <c r="C15" s="24" t="str">
        <f>VLOOKUP(C14,data!$A$29:$B$42,2,FALSE)</f>
        <v>Premiere Classe Lyon Centre Gare Part Dieu</v>
      </c>
      <c r="D15" s="6" t="s">
        <v>9</v>
      </c>
      <c r="E15" s="24" t="str">
        <f>VLOOKUP(E14,data!$A$29:$B$42,2,FALSE)</f>
        <v>Kyriad Lyon Bron Eurexpo Le Cottage</v>
      </c>
      <c r="F15" s="6" t="s">
        <v>9</v>
      </c>
      <c r="G15" s="24" t="str">
        <f>VLOOKUP(G14,data!$A$29:$B$42,2,FALSE)</f>
        <v>Campanile Lyon Centre Gare Part Dieu</v>
      </c>
      <c r="H15" s="6" t="s">
        <v>9</v>
      </c>
      <c r="I15" s="24" t="str">
        <f>VLOOKUP(I14,data!$A$29:$B$42,2,FALSE)</f>
        <v>Golden Tulip Lyon Millenaire</v>
      </c>
      <c r="J15" s="6" t="s">
        <v>9</v>
      </c>
    </row>
    <row r="16" spans="1:10" x14ac:dyDescent="0.25">
      <c r="A16" s="12" t="s">
        <v>13</v>
      </c>
      <c r="C16" s="30" t="s">
        <v>26</v>
      </c>
      <c r="D16" s="16">
        <f>VLOOKUP('Key client (KC)'!C16,data!$A$17:$E$20,$E$3,FALSE)</f>
        <v>0</v>
      </c>
      <c r="E16" s="30">
        <v>-0.05</v>
      </c>
      <c r="F16" s="16">
        <f>VLOOKUP('Key client (KC)'!E16,data!$A$17:$E$20,$E$3,FALSE)</f>
        <v>150</v>
      </c>
      <c r="G16" s="30" t="s">
        <v>25</v>
      </c>
      <c r="H16" s="16">
        <f>VLOOKUP('Key client (KC)'!G16,data!$A$17:$E$20,$E$3,FALSE)</f>
        <v>-250</v>
      </c>
      <c r="I16" s="30" t="s">
        <v>26</v>
      </c>
      <c r="J16" s="16">
        <f>VLOOKUP('Key client (KC)'!I16,data!$A$17:$E$20,$E$3,FALSE)</f>
        <v>0</v>
      </c>
    </row>
    <row r="17" spans="1:10" x14ac:dyDescent="0.25">
      <c r="A17" s="7" t="s">
        <v>38</v>
      </c>
      <c r="C17" s="23">
        <f>IF(C16="+5%",0.05,IF(C16="No deal",0,C16))</f>
        <v>0</v>
      </c>
      <c r="E17" s="23">
        <f>IF(E16="+5%",0.05,IF(E16="No deal",0,E16))</f>
        <v>-0.05</v>
      </c>
      <c r="G17" s="23">
        <f>IF(G16="+5%",0.05,IF(G16="No deal",0,G16))</f>
        <v>0.05</v>
      </c>
      <c r="I17" s="23">
        <f>IF(I16="+5%",0.05,IF(I16="No deal",0,I16))</f>
        <v>0</v>
      </c>
    </row>
    <row r="19" spans="1:10" x14ac:dyDescent="0.25">
      <c r="A19" s="12" t="s">
        <v>12</v>
      </c>
      <c r="C19" s="31" t="s">
        <v>26</v>
      </c>
      <c r="D19" s="16">
        <f>VLOOKUP('Key client (KC)'!C19,data!$A$23:$E$26,$E$3,FALSE)</f>
        <v>0</v>
      </c>
      <c r="E19" s="31">
        <v>50</v>
      </c>
      <c r="F19" s="16">
        <f>VLOOKUP('Key client (KC)'!E19,data!$A$23:$E$26,$E$3,FALSE)</f>
        <v>150</v>
      </c>
      <c r="G19" s="31">
        <v>150</v>
      </c>
      <c r="H19" s="16">
        <f>VLOOKUP('Key client (KC)'!G19,data!$A$23:$E$26,$E$3,FALSE)</f>
        <v>200</v>
      </c>
      <c r="I19" s="31" t="s">
        <v>26</v>
      </c>
      <c r="J19" s="16">
        <f>VLOOKUP('Key client (KC)'!I19,data!$A$23:$E$26,$E$3,FALSE)</f>
        <v>0</v>
      </c>
    </row>
    <row r="20" spans="1:10" x14ac:dyDescent="0.25">
      <c r="C20" s="23">
        <f>IF(C19="No deal",0,C19)</f>
        <v>0</v>
      </c>
      <c r="E20" s="23">
        <f>IF(E19="No deal",0,E19)</f>
        <v>50</v>
      </c>
      <c r="G20" s="23">
        <f>IF(G19="No deal",0,G19)</f>
        <v>150</v>
      </c>
      <c r="I20" s="23">
        <f>IF(I19="No deal",0,I19)</f>
        <v>0</v>
      </c>
    </row>
    <row r="21" spans="1:10" x14ac:dyDescent="0.25">
      <c r="A21" s="17" t="s">
        <v>16</v>
      </c>
      <c r="B21" s="18"/>
      <c r="C21" s="18"/>
      <c r="D21" s="2">
        <f>IF(AND(C16="No deal",C19="No deal"),0,IF(OR(C16="No deal",C19="No deal"),"ERROR",D16+D19))</f>
        <v>0</v>
      </c>
      <c r="E21" s="18"/>
      <c r="F21" s="2">
        <f>IF(AND(E16="No deal",E19="No deal"),0,IF(OR(E16="No deal",E19="No deal"),"ERROR",F16+F19))</f>
        <v>300</v>
      </c>
      <c r="G21" s="18"/>
      <c r="H21" s="2">
        <f>IF(AND(G16="No deal",G19="No deal"),0,IF(OR(G16="No deal",G19="No deal"),"ERROR",H16+H19))</f>
        <v>-50</v>
      </c>
      <c r="I21" s="18"/>
      <c r="J21" s="3">
        <f>IF(AND(I16="No deal",I19="No deal"),0,IF(OR(I16="No deal",I19="No deal"),"ERROR",J16+J19))</f>
        <v>0</v>
      </c>
    </row>
    <row r="22" spans="1:10" ht="15.75" thickBot="1" x14ac:dyDescent="0.3">
      <c r="A22" s="25"/>
      <c r="B22" s="25"/>
      <c r="C22" s="25"/>
      <c r="D22" s="26"/>
      <c r="E22" s="25"/>
      <c r="F22" s="26"/>
      <c r="G22" s="25"/>
      <c r="H22" s="26"/>
      <c r="I22" s="25"/>
      <c r="J22" s="26"/>
    </row>
    <row r="23" spans="1:10" ht="20.25" thickTop="1" thickBot="1" x14ac:dyDescent="0.35">
      <c r="A23" s="19" t="s">
        <v>17</v>
      </c>
      <c r="B23" s="20"/>
      <c r="C23" s="21">
        <f>(D12+F12+H12+J12+D21+F21+H21+J21)+D24</f>
        <v>600</v>
      </c>
      <c r="D23" s="4" t="str">
        <f>IF((ISERROR(C23)=TRUE),"check input data!","")</f>
        <v/>
      </c>
    </row>
    <row r="24" spans="1:10" ht="15.75" thickTop="1" x14ac:dyDescent="0.25">
      <c r="A24" s="28" t="s">
        <v>53</v>
      </c>
      <c r="C24">
        <f>C11+E11+G11+I11+C20+E20+G20+I20</f>
        <v>600</v>
      </c>
      <c r="D24" s="23">
        <f>IF(C24&gt;750,(750-C24)*10,0)</f>
        <v>0</v>
      </c>
      <c r="E24" t="str">
        <f>IF(D24&lt;&gt;0,"penalty for too many rooms bought","")</f>
        <v/>
      </c>
    </row>
    <row r="25" spans="1:10" x14ac:dyDescent="0.25">
      <c r="A25" s="28" t="s">
        <v>54</v>
      </c>
      <c r="C25">
        <f>8-COUNTIF(C11:I11,0)-COUNTIF(C20:I20,0)</f>
        <v>4</v>
      </c>
    </row>
    <row r="26" spans="1:10" x14ac:dyDescent="0.25">
      <c r="A26" s="28" t="s">
        <v>55</v>
      </c>
      <c r="C26" s="29">
        <f>(SUMPRODUCT(C8:I8,C11:I11)+SUMPRODUCT(C17:I17,C20:I20))/C24</f>
        <v>1.6666666666666666E-2</v>
      </c>
    </row>
  </sheetData>
  <mergeCells count="1">
    <mergeCell ref="C3:D3"/>
  </mergeCells>
  <conditionalFormatting sqref="C26">
    <cfRule type="cellIs" dxfId="1" priority="2" operator="lessThan">
      <formula>0</formula>
    </cfRule>
    <cfRule type="cellIs" dxfId="0" priority="1" operator="greaterThan">
      <formula>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data!$A$23:$A$26</xm:f>
          </x14:formula1>
          <xm:sqref>C10 E10 G10 I10 C19 E19 G19 I19</xm:sqref>
        </x14:dataValidation>
        <x14:dataValidation type="list" allowBlank="1" showInputMessage="1" showErrorMessage="1">
          <x14:formula1>
            <xm:f>data!$A$17:$A$20</xm:f>
          </x14:formula1>
          <xm:sqref>C7 E7 G7 I7 C16 E16 G16 I16</xm:sqref>
        </x14:dataValidation>
        <x14:dataValidation type="list" allowBlank="1" showInputMessage="1" showErrorMessage="1">
          <x14:formula1>
            <xm:f>data!$B$31:$B$34</xm:f>
          </x14:formula1>
          <xm:sqref>C3:D3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workbookViewId="0">
      <selection activeCell="C11" sqref="C11"/>
    </sheetView>
  </sheetViews>
  <sheetFormatPr baseColWidth="10" defaultColWidth="8.85546875" defaultRowHeight="15" x14ac:dyDescent="0.25"/>
  <cols>
    <col min="1" max="1" width="23.5703125" customWidth="1"/>
    <col min="2" max="2" width="20" customWidth="1"/>
    <col min="3" max="3" width="12.140625" customWidth="1"/>
    <col min="4" max="4" width="17.7109375" customWidth="1"/>
    <col min="7" max="7" width="40.140625" customWidth="1"/>
  </cols>
  <sheetData>
    <row r="1" spans="1:9" x14ac:dyDescent="0.25">
      <c r="A1" s="32" t="s">
        <v>51</v>
      </c>
      <c r="B1" s="33"/>
      <c r="C1" s="33"/>
      <c r="D1" s="33"/>
      <c r="E1" s="33"/>
      <c r="F1" s="33"/>
      <c r="G1" s="33"/>
      <c r="H1" s="33"/>
      <c r="I1" s="33"/>
    </row>
    <row r="2" spans="1:9" x14ac:dyDescent="0.25">
      <c r="A2" s="34" t="s">
        <v>28</v>
      </c>
      <c r="B2" s="33"/>
      <c r="C2" s="33"/>
      <c r="D2" s="33"/>
      <c r="E2" s="33"/>
      <c r="F2" s="33"/>
      <c r="G2" s="33"/>
      <c r="H2" s="33"/>
      <c r="I2" s="33"/>
    </row>
    <row r="3" spans="1:9" x14ac:dyDescent="0.25">
      <c r="A3" s="33" t="s">
        <v>20</v>
      </c>
      <c r="B3" s="33"/>
      <c r="C3" s="33"/>
      <c r="D3" s="33" t="s">
        <v>29</v>
      </c>
      <c r="E3" s="33"/>
      <c r="F3" s="33"/>
      <c r="G3" s="33"/>
      <c r="H3" s="33" t="s">
        <v>20</v>
      </c>
      <c r="I3" s="33" t="s">
        <v>21</v>
      </c>
    </row>
    <row r="4" spans="1:9" x14ac:dyDescent="0.25">
      <c r="A4" s="33" t="str">
        <f>'[1]5) Data'!I10</f>
        <v>40% property/60% HO</v>
      </c>
      <c r="B4" s="33">
        <f>'[1]5) Data'!J10</f>
        <v>250</v>
      </c>
      <c r="C4" s="33"/>
      <c r="D4" s="35" t="str">
        <f>'[1]5) Data'!I14</f>
        <v>40% HO/60% property</v>
      </c>
      <c r="E4" s="36">
        <f>'[1]5) Data'!J14</f>
        <v>200</v>
      </c>
      <c r="F4" s="33"/>
      <c r="G4" s="37" t="str">
        <f>'[1]5) Data'!I4</f>
        <v>Improvements identified by property</v>
      </c>
      <c r="H4" s="37">
        <f>'[1]5) Data'!J4</f>
        <v>3</v>
      </c>
      <c r="I4" s="37">
        <f>'[1]5) Data'!K4</f>
        <v>1</v>
      </c>
    </row>
    <row r="5" spans="1:9" x14ac:dyDescent="0.25">
      <c r="A5" s="33" t="str">
        <f>'[1]5) Data'!I11</f>
        <v>60% property/40% HO</v>
      </c>
      <c r="B5" s="33">
        <f>'[1]5) Data'!J11</f>
        <v>50</v>
      </c>
      <c r="C5" s="33"/>
      <c r="D5" s="35" t="str">
        <f>'[1]5) Data'!I15</f>
        <v>60% HO/40% property</v>
      </c>
      <c r="E5" s="36">
        <f>'[1]5) Data'!J15</f>
        <v>0</v>
      </c>
      <c r="F5" s="33"/>
      <c r="G5" s="37" t="str">
        <f>'[1]5) Data'!I5</f>
        <v>Improvements identified by head office</v>
      </c>
      <c r="H5" s="37">
        <f>'[1]5) Data'!J5</f>
        <v>1</v>
      </c>
      <c r="I5" s="37">
        <f>'[1]5) Data'!K5</f>
        <v>3</v>
      </c>
    </row>
    <row r="6" spans="1:9" x14ac:dyDescent="0.25">
      <c r="A6" s="33" t="str">
        <f>'[1]5) Data'!I12</f>
        <v>No deal</v>
      </c>
      <c r="B6" s="33">
        <f>'[1]5) Data'!J12</f>
        <v>-500</v>
      </c>
      <c r="C6" s="33"/>
      <c r="D6" s="35" t="str">
        <f>'[1]5) Data'!I16</f>
        <v>No deal</v>
      </c>
      <c r="E6" s="36">
        <f>'[1]5) Data'!J16</f>
        <v>-500</v>
      </c>
      <c r="F6" s="33"/>
      <c r="G6" s="33"/>
      <c r="H6" s="33"/>
      <c r="I6" s="33"/>
    </row>
    <row r="7" spans="1:9" x14ac:dyDescent="0.25">
      <c r="A7" s="33"/>
      <c r="B7" s="33"/>
      <c r="C7" s="33"/>
      <c r="D7" s="35"/>
      <c r="E7" s="36"/>
      <c r="F7" s="33"/>
      <c r="G7" s="33"/>
      <c r="H7" s="33"/>
      <c r="I7" s="33"/>
    </row>
    <row r="8" spans="1:9" x14ac:dyDescent="0.25">
      <c r="A8" s="34" t="s">
        <v>30</v>
      </c>
      <c r="B8" s="33"/>
      <c r="C8" s="33"/>
      <c r="D8" s="33"/>
      <c r="E8" s="33"/>
      <c r="F8" s="33"/>
      <c r="G8" s="33"/>
      <c r="H8" s="33"/>
      <c r="I8" s="33"/>
    </row>
    <row r="9" spans="1:9" x14ac:dyDescent="0.25">
      <c r="A9" s="33"/>
      <c r="B9" s="33" t="s">
        <v>20</v>
      </c>
      <c r="C9" s="33" t="s">
        <v>21</v>
      </c>
      <c r="D9" s="33"/>
      <c r="E9" s="33"/>
      <c r="F9" s="33"/>
      <c r="G9" s="33"/>
      <c r="H9" s="33"/>
      <c r="I9" s="33"/>
    </row>
    <row r="10" spans="1:9" x14ac:dyDescent="0.25">
      <c r="A10" s="38" t="str">
        <f>'[1]5) Data'!T5</f>
        <v>+5%</v>
      </c>
      <c r="B10" s="39">
        <f>'[1]5) Data'!U5</f>
        <v>-200</v>
      </c>
      <c r="C10" s="39">
        <f>'[1]5) Data'!V5</f>
        <v>400</v>
      </c>
      <c r="D10" s="33"/>
      <c r="E10" s="33"/>
      <c r="F10" s="33"/>
      <c r="G10" s="33"/>
      <c r="H10" s="33"/>
      <c r="I10" s="33"/>
    </row>
    <row r="11" spans="1:9" x14ac:dyDescent="0.25">
      <c r="A11" s="38">
        <f>'[1]5) Data'!T6</f>
        <v>0</v>
      </c>
      <c r="B11" s="39">
        <f>'[1]5) Data'!U6</f>
        <v>50</v>
      </c>
      <c r="C11" s="39">
        <f>'[1]5) Data'!V6</f>
        <v>50</v>
      </c>
      <c r="D11" s="33"/>
      <c r="E11" s="33"/>
      <c r="F11" s="33"/>
      <c r="G11" s="33"/>
      <c r="H11" s="33"/>
      <c r="I11" s="33"/>
    </row>
    <row r="12" spans="1:9" x14ac:dyDescent="0.25">
      <c r="A12" s="38">
        <f>'[1]5) Data'!T7</f>
        <v>-0.05</v>
      </c>
      <c r="B12" s="39">
        <f>'[1]5) Data'!U7</f>
        <v>250</v>
      </c>
      <c r="C12" s="39">
        <f>'[1]5) Data'!V7</f>
        <v>-200</v>
      </c>
      <c r="D12" s="33"/>
      <c r="E12" s="33"/>
      <c r="F12" s="33"/>
      <c r="G12" s="33"/>
      <c r="H12" s="33"/>
      <c r="I12" s="33"/>
    </row>
    <row r="13" spans="1:9" x14ac:dyDescent="0.25">
      <c r="A13" s="38" t="str">
        <f>'[1]5) Data'!T8</f>
        <v>No deal</v>
      </c>
      <c r="B13" s="39">
        <f>'[1]5) Data'!U8</f>
        <v>-500</v>
      </c>
      <c r="C13" s="39">
        <f>'[1]5) Data'!V8</f>
        <v>-500</v>
      </c>
      <c r="D13" s="33"/>
      <c r="E13" s="33"/>
      <c r="F13" s="33"/>
      <c r="G13" s="33"/>
      <c r="H13" s="33"/>
      <c r="I13" s="33"/>
    </row>
    <row r="14" spans="1:9" x14ac:dyDescent="0.25">
      <c r="A14" s="33"/>
      <c r="B14" s="33"/>
      <c r="C14" s="33"/>
      <c r="D14" s="33"/>
      <c r="E14" s="33"/>
      <c r="F14" s="33"/>
      <c r="G14" s="33"/>
      <c r="H14" s="33"/>
      <c r="I14" s="33"/>
    </row>
    <row r="15" spans="1:9" x14ac:dyDescent="0.25">
      <c r="A15" s="32" t="s">
        <v>50</v>
      </c>
      <c r="B15" s="33"/>
      <c r="C15" s="33"/>
      <c r="D15" s="33"/>
      <c r="E15" s="33"/>
      <c r="F15" s="33"/>
      <c r="G15" s="33"/>
      <c r="H15" s="33"/>
      <c r="I15" s="33"/>
    </row>
    <row r="16" spans="1:9" x14ac:dyDescent="0.25">
      <c r="A16" s="33" t="s">
        <v>22</v>
      </c>
      <c r="B16" s="40" t="s">
        <v>46</v>
      </c>
      <c r="C16" s="40" t="s">
        <v>47</v>
      </c>
      <c r="D16" s="33" t="s">
        <v>44</v>
      </c>
      <c r="E16" s="33" t="s">
        <v>45</v>
      </c>
      <c r="F16" s="33"/>
      <c r="G16" s="33"/>
      <c r="H16" s="33"/>
      <c r="I16" s="33"/>
    </row>
    <row r="17" spans="1:9" x14ac:dyDescent="0.25">
      <c r="A17" s="38">
        <f>'[1]5) Data'!M4</f>
        <v>-0.1</v>
      </c>
      <c r="B17" s="39">
        <f>'[1]5) Data'!N4</f>
        <v>-150</v>
      </c>
      <c r="C17" s="39">
        <f>'[1]5) Data'!O4</f>
        <v>-200</v>
      </c>
      <c r="D17" s="39">
        <f>'[1]5) Data'!P4</f>
        <v>350</v>
      </c>
      <c r="E17" s="39">
        <f>'[1]5) Data'!Q4</f>
        <v>200</v>
      </c>
      <c r="F17" s="33"/>
      <c r="G17" s="33"/>
      <c r="H17" s="33"/>
      <c r="I17" s="33"/>
    </row>
    <row r="18" spans="1:9" x14ac:dyDescent="0.25">
      <c r="A18" s="38">
        <f>'[1]5) Data'!M5</f>
        <v>-0.05</v>
      </c>
      <c r="B18" s="39">
        <f>'[1]5) Data'!N5</f>
        <v>50</v>
      </c>
      <c r="C18" s="39">
        <f>'[1]5) Data'!O5</f>
        <v>100</v>
      </c>
      <c r="D18" s="39">
        <f>'[1]5) Data'!P5</f>
        <v>150</v>
      </c>
      <c r="E18" s="39">
        <f>'[1]5) Data'!Q5</f>
        <v>100</v>
      </c>
      <c r="F18" s="33"/>
      <c r="G18" s="33"/>
      <c r="H18" s="33"/>
      <c r="I18" s="33"/>
    </row>
    <row r="19" spans="1:9" x14ac:dyDescent="0.25">
      <c r="A19" s="38" t="str">
        <f>'[1]5) Data'!M6</f>
        <v>+5%</v>
      </c>
      <c r="B19" s="39">
        <f>'[1]5) Data'!N6</f>
        <v>200</v>
      </c>
      <c r="C19" s="39">
        <f>'[1]5) Data'!O6</f>
        <v>350</v>
      </c>
      <c r="D19" s="39">
        <f>'[1]5) Data'!P6</f>
        <v>-250</v>
      </c>
      <c r="E19" s="39">
        <f>'[1]5) Data'!Q6</f>
        <v>50</v>
      </c>
      <c r="F19" s="33"/>
      <c r="G19" s="33"/>
      <c r="H19" s="33"/>
      <c r="I19" s="33"/>
    </row>
    <row r="20" spans="1:9" x14ac:dyDescent="0.25">
      <c r="A20" s="38" t="str">
        <f>'[1]5) Data'!M7</f>
        <v>No deal</v>
      </c>
      <c r="B20" s="39">
        <f>'[1]5) Data'!N7</f>
        <v>0</v>
      </c>
      <c r="C20" s="39">
        <f>'[1]5) Data'!O7</f>
        <v>0</v>
      </c>
      <c r="D20" s="39">
        <f>'[1]5) Data'!P7</f>
        <v>0</v>
      </c>
      <c r="E20" s="39">
        <f>'[1]5) Data'!Q7</f>
        <v>0</v>
      </c>
      <c r="F20" s="33"/>
      <c r="G20" s="33"/>
      <c r="H20" s="33"/>
      <c r="I20" s="33"/>
    </row>
    <row r="21" spans="1:9" x14ac:dyDescent="0.25">
      <c r="A21" s="41"/>
      <c r="B21" s="33"/>
      <c r="C21" s="33"/>
      <c r="D21" s="33"/>
      <c r="E21" s="33"/>
      <c r="F21" s="33"/>
      <c r="G21" s="33"/>
      <c r="H21" s="33"/>
      <c r="I21" s="33"/>
    </row>
    <row r="22" spans="1:9" x14ac:dyDescent="0.25">
      <c r="A22" s="33" t="s">
        <v>23</v>
      </c>
      <c r="B22" s="33"/>
      <c r="C22" s="33"/>
      <c r="D22" s="33"/>
      <c r="E22" s="33"/>
      <c r="F22" s="33"/>
      <c r="G22" s="33"/>
      <c r="H22" s="33"/>
      <c r="I22" s="33"/>
    </row>
    <row r="23" spans="1:9" x14ac:dyDescent="0.25">
      <c r="A23" s="39">
        <f>'[1]5) Data'!M10</f>
        <v>250</v>
      </c>
      <c r="B23" s="39">
        <f>'[1]5) Data'!N10</f>
        <v>350</v>
      </c>
      <c r="C23" s="39">
        <f>'[1]5) Data'!O10</f>
        <v>250</v>
      </c>
      <c r="D23" s="39">
        <f>'[1]5) Data'!P10</f>
        <v>250</v>
      </c>
      <c r="E23" s="39">
        <f>'[1]5) Data'!Q10</f>
        <v>400</v>
      </c>
      <c r="F23" s="33"/>
      <c r="G23" s="33"/>
      <c r="H23" s="33"/>
      <c r="I23" s="33"/>
    </row>
    <row r="24" spans="1:9" x14ac:dyDescent="0.25">
      <c r="A24" s="39">
        <f>'[1]5) Data'!M11</f>
        <v>150</v>
      </c>
      <c r="B24" s="39">
        <f>'[1]5) Data'!N11</f>
        <v>250</v>
      </c>
      <c r="C24" s="39">
        <f>'[1]5) Data'!O11</f>
        <v>150</v>
      </c>
      <c r="D24" s="39">
        <f>'[1]5) Data'!P11</f>
        <v>200</v>
      </c>
      <c r="E24" s="39">
        <f>'[1]5) Data'!Q11</f>
        <v>250</v>
      </c>
      <c r="F24" s="33"/>
      <c r="G24" s="33"/>
      <c r="H24" s="33"/>
      <c r="I24" s="33"/>
    </row>
    <row r="25" spans="1:9" x14ac:dyDescent="0.25">
      <c r="A25" s="39">
        <f>'[1]5) Data'!M12</f>
        <v>50</v>
      </c>
      <c r="B25" s="39">
        <f>'[1]5) Data'!N12</f>
        <v>50</v>
      </c>
      <c r="C25" s="39">
        <f>'[1]5) Data'!O12</f>
        <v>100</v>
      </c>
      <c r="D25" s="39">
        <f>'[1]5) Data'!P12</f>
        <v>150</v>
      </c>
      <c r="E25" s="39">
        <f>'[1]5) Data'!Q12</f>
        <v>50</v>
      </c>
      <c r="F25" s="33"/>
      <c r="G25" s="33"/>
      <c r="H25" s="33"/>
      <c r="I25" s="33"/>
    </row>
    <row r="26" spans="1:9" x14ac:dyDescent="0.25">
      <c r="A26" s="39" t="str">
        <f>'[1]5) Data'!M13</f>
        <v>No deal</v>
      </c>
      <c r="B26" s="39">
        <f>'[1]5) Data'!N13</f>
        <v>0</v>
      </c>
      <c r="C26" s="39">
        <f>'[1]5) Data'!O13</f>
        <v>0</v>
      </c>
      <c r="D26" s="39">
        <f>'[1]5) Data'!P13</f>
        <v>0</v>
      </c>
      <c r="E26" s="39">
        <f>'[1]5) Data'!Q13</f>
        <v>0</v>
      </c>
      <c r="F26" s="33"/>
      <c r="G26" s="33"/>
      <c r="H26" s="33"/>
      <c r="I26" s="33"/>
    </row>
    <row r="27" spans="1:9" x14ac:dyDescent="0.25">
      <c r="A27" s="33"/>
      <c r="B27" s="33"/>
      <c r="C27" s="33"/>
      <c r="D27" s="33"/>
      <c r="E27" s="33"/>
      <c r="F27" s="33"/>
      <c r="G27" s="33"/>
      <c r="H27" s="33"/>
      <c r="I27" s="33"/>
    </row>
    <row r="28" spans="1:9" x14ac:dyDescent="0.25">
      <c r="A28" s="32" t="s">
        <v>49</v>
      </c>
      <c r="B28" s="33"/>
      <c r="C28" s="33"/>
      <c r="D28" s="33"/>
      <c r="E28" s="33"/>
      <c r="F28" s="33"/>
      <c r="G28" s="33"/>
      <c r="H28" s="33"/>
      <c r="I28" s="33"/>
    </row>
    <row r="29" spans="1:9" x14ac:dyDescent="0.25">
      <c r="A29" s="33" t="s">
        <v>56</v>
      </c>
      <c r="B29" s="33" t="str">
        <f>'[1]5) Data'!$C19</f>
        <v>Accor Hotels (Head Office)</v>
      </c>
      <c r="C29" s="33"/>
      <c r="D29" s="33"/>
      <c r="E29" s="33"/>
      <c r="F29" s="33"/>
      <c r="G29" s="33"/>
      <c r="H29" s="33"/>
      <c r="I29" s="33"/>
    </row>
    <row r="30" spans="1:9" x14ac:dyDescent="0.25">
      <c r="A30" s="33" t="s">
        <v>57</v>
      </c>
      <c r="B30" s="33" t="str">
        <f>'[1]5) Data'!$C20</f>
        <v>Louvre Hotels Group (Head Office)</v>
      </c>
      <c r="C30" s="33"/>
      <c r="D30" s="33"/>
      <c r="E30" s="33"/>
      <c r="F30" s="33"/>
      <c r="G30" s="33"/>
      <c r="H30" s="33"/>
      <c r="I30" s="33"/>
    </row>
    <row r="31" spans="1:9" x14ac:dyDescent="0.25">
      <c r="A31" s="33" t="s">
        <v>58</v>
      </c>
      <c r="B31" s="33" t="str">
        <f>'[1]5) Data'!$C21</f>
        <v>EuroNews</v>
      </c>
      <c r="C31" s="33"/>
      <c r="D31" s="33"/>
      <c r="E31" s="33"/>
      <c r="F31" s="33"/>
      <c r="G31" s="33"/>
      <c r="H31" s="33"/>
      <c r="I31" s="33"/>
    </row>
    <row r="32" spans="1:9" x14ac:dyDescent="0.25">
      <c r="A32" s="33" t="s">
        <v>59</v>
      </c>
      <c r="B32" s="33" t="str">
        <f>'[1]5) Data'!$C22</f>
        <v>Renault Trucks</v>
      </c>
      <c r="C32" s="33"/>
      <c r="D32" s="33"/>
      <c r="E32" s="33"/>
      <c r="F32" s="33"/>
      <c r="G32" s="33"/>
      <c r="H32" s="33"/>
      <c r="I32" s="33"/>
    </row>
    <row r="33" spans="1:9" x14ac:dyDescent="0.25">
      <c r="A33" s="33" t="s">
        <v>60</v>
      </c>
      <c r="B33" s="33" t="str">
        <f>'[1]5) Data'!$C23</f>
        <v>Biomerieux</v>
      </c>
      <c r="C33" s="33"/>
      <c r="D33" s="33"/>
      <c r="E33" s="33"/>
      <c r="F33" s="33"/>
      <c r="G33" s="33"/>
      <c r="H33" s="33"/>
      <c r="I33" s="33"/>
    </row>
    <row r="34" spans="1:9" x14ac:dyDescent="0.25">
      <c r="A34" s="33" t="s">
        <v>61</v>
      </c>
      <c r="B34" s="33" t="str">
        <f>'[1]5) Data'!$C24</f>
        <v>Sanofi-Pasteur</v>
      </c>
      <c r="C34" s="33"/>
      <c r="D34" s="33"/>
      <c r="E34" s="33"/>
      <c r="F34" s="33"/>
      <c r="G34" s="33"/>
      <c r="H34" s="33"/>
      <c r="I34" s="33"/>
    </row>
    <row r="35" spans="1:9" x14ac:dyDescent="0.25">
      <c r="A35" s="33" t="s">
        <v>32</v>
      </c>
      <c r="B35" s="33" t="str">
        <f>'[1]5) Data'!$C25</f>
        <v>ibis budget Lyon La Part Dieu</v>
      </c>
      <c r="C35" s="33"/>
      <c r="D35" s="33"/>
      <c r="E35" s="33"/>
      <c r="F35" s="33"/>
      <c r="G35" s="33"/>
      <c r="H35" s="33"/>
      <c r="I35" s="33"/>
    </row>
    <row r="36" spans="1:9" x14ac:dyDescent="0.25">
      <c r="A36" s="33" t="s">
        <v>33</v>
      </c>
      <c r="B36" s="33" t="str">
        <f>'[1]5) Data'!$C26</f>
        <v>Ibis Lyon Centre Perrache</v>
      </c>
      <c r="C36" s="33"/>
      <c r="D36" s="33"/>
      <c r="E36" s="33"/>
      <c r="F36" s="33"/>
      <c r="G36" s="33"/>
      <c r="H36" s="33"/>
      <c r="I36" s="33"/>
    </row>
    <row r="37" spans="1:9" x14ac:dyDescent="0.25">
      <c r="A37" s="33" t="s">
        <v>34</v>
      </c>
      <c r="B37" s="33" t="str">
        <f>'[1]5) Data'!$C27</f>
        <v>Ibis Styles Lyon Bron Eurexpo</v>
      </c>
      <c r="C37" s="33"/>
      <c r="D37" s="33"/>
      <c r="E37" s="33"/>
      <c r="F37" s="33"/>
      <c r="G37" s="33"/>
      <c r="H37" s="33"/>
      <c r="I37" s="33"/>
    </row>
    <row r="38" spans="1:9" x14ac:dyDescent="0.25">
      <c r="A38" s="33" t="s">
        <v>35</v>
      </c>
      <c r="B38" s="33" t="str">
        <f>'[1]5) Data'!$C28</f>
        <v>Mercure Lyon Centre Chateau Perrache</v>
      </c>
      <c r="C38" s="33"/>
      <c r="D38" s="33"/>
      <c r="E38" s="33"/>
      <c r="F38" s="33"/>
      <c r="G38" s="33"/>
      <c r="H38" s="33"/>
      <c r="I38" s="33"/>
    </row>
    <row r="39" spans="1:9" x14ac:dyDescent="0.25">
      <c r="A39" s="33" t="s">
        <v>39</v>
      </c>
      <c r="B39" s="33" t="str">
        <f>'[1]5) Data'!$C29</f>
        <v>Premiere Classe Lyon Centre Gare Part Dieu</v>
      </c>
      <c r="C39" s="33"/>
      <c r="D39" s="33"/>
      <c r="E39" s="33"/>
      <c r="F39" s="33"/>
      <c r="G39" s="33"/>
      <c r="H39" s="33"/>
      <c r="I39" s="33"/>
    </row>
    <row r="40" spans="1:9" x14ac:dyDescent="0.25">
      <c r="A40" s="33" t="s">
        <v>40</v>
      </c>
      <c r="B40" s="33" t="str">
        <f>'[1]5) Data'!$C30</f>
        <v>Kyriad Lyon Bron Eurexpo Le Cottage</v>
      </c>
      <c r="C40" s="33"/>
      <c r="D40" s="33"/>
      <c r="E40" s="33"/>
      <c r="F40" s="33"/>
      <c r="G40" s="33"/>
      <c r="H40" s="33"/>
      <c r="I40" s="33"/>
    </row>
    <row r="41" spans="1:9" x14ac:dyDescent="0.25">
      <c r="A41" s="33" t="s">
        <v>41</v>
      </c>
      <c r="B41" s="33" t="str">
        <f>'[1]5) Data'!$C31</f>
        <v>Campanile Lyon Centre Gare Part Dieu</v>
      </c>
      <c r="C41" s="33"/>
      <c r="D41" s="33"/>
      <c r="E41" s="33"/>
      <c r="F41" s="33"/>
      <c r="G41" s="33"/>
      <c r="H41" s="33"/>
      <c r="I41" s="33"/>
    </row>
    <row r="42" spans="1:9" x14ac:dyDescent="0.25">
      <c r="A42" s="33" t="s">
        <v>42</v>
      </c>
      <c r="B42" s="33" t="str">
        <f>'[1]5) Data'!$C32</f>
        <v>Golden Tulip Lyon Millenaire</v>
      </c>
      <c r="C42" s="33"/>
      <c r="D42" s="33"/>
      <c r="E42" s="33"/>
      <c r="F42" s="33"/>
      <c r="G42" s="33"/>
      <c r="H42" s="33"/>
      <c r="I42" s="33"/>
    </row>
  </sheetData>
  <sheetProtection selectLockedCells="1" selectUnlockedCell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Head office (HO)</vt:lpstr>
      <vt:lpstr>Property</vt:lpstr>
      <vt:lpstr>Key client (KC)</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2021-11-03T17:24:24Z</dcterms:created>
  <dcterms:modified xsi:type="dcterms:W3CDTF">2021-11-03T17:24:41Z</dcterms:modified>
</cp:coreProperties>
</file>